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le 35  ( Capex )\E. True up\04. MYT V\Form 4\RCD Working\Data Gap I\Form 4 &amp; 5\"/>
    </mc:Choice>
  </mc:AlternateContent>
  <bookViews>
    <workbookView xWindow="0" yWindow="0" windowWidth="28800" windowHeight="12300"/>
  </bookViews>
  <sheets>
    <sheet name="F4" sheetId="1" r:id="rId1"/>
    <sheet name="F4.1" sheetId="2" r:id="rId2"/>
    <sheet name="F4.2" sheetId="3" r:id="rId3"/>
    <sheet name="F4.3" sheetId="4" r:id="rId4"/>
  </sheets>
  <externalReferences>
    <externalReference r:id="rId5"/>
    <externalReference r:id="rId6"/>
    <externalReference r:id="rId7"/>
  </externalReferences>
  <definedNames>
    <definedName name="__123Graph_A" localSheetId="0" hidden="1">[1]CE!#REF!</definedName>
    <definedName name="__123Graph_A" hidden="1">[1]CE!#REF!</definedName>
    <definedName name="__123Graph_ASTNPLF" localSheetId="0" hidden="1">[1]CE!#REF!</definedName>
    <definedName name="__123Graph_ASTNPLF" hidden="1">[1]CE!#REF!</definedName>
    <definedName name="__123Graph_B" localSheetId="0" hidden="1">[1]CE!#REF!</definedName>
    <definedName name="__123Graph_B" hidden="1">[1]CE!#REF!</definedName>
    <definedName name="__123Graph_BSTNPLF" localSheetId="0" hidden="1">[1]CE!#REF!</definedName>
    <definedName name="__123Graph_BSTNPLF" hidden="1">[1]CE!#REF!</definedName>
    <definedName name="__123Graph_C" localSheetId="0" hidden="1">[1]CE!#REF!</definedName>
    <definedName name="__123Graph_C" hidden="1">[1]CE!#REF!</definedName>
    <definedName name="__123Graph_CSTNPLF" localSheetId="0" hidden="1">[1]CE!#REF!</definedName>
    <definedName name="__123Graph_CSTNPLF" hidden="1">[1]CE!#REF!</definedName>
    <definedName name="__123Graph_X" localSheetId="0" hidden="1">[1]CE!#REF!</definedName>
    <definedName name="__123Graph_X" hidden="1">[1]CE!#REF!</definedName>
    <definedName name="__123Graph_XSTNPLF" localSheetId="0" hidden="1">[1]CE!#REF!</definedName>
    <definedName name="__123Graph_XSTNPLF" hidden="1">[1]CE!#REF!</definedName>
    <definedName name="_Fill" localSheetId="0" hidden="1">#REF!</definedName>
    <definedName name="_Fill" hidden="1">#REF!</definedName>
    <definedName name="_xlnm._FilterDatabase" localSheetId="2" hidden="1">'F4.2'!$A$6:$BL$6</definedName>
    <definedName name="_Order1" hidden="1">255</definedName>
    <definedName name="new" localSheetId="0" hidden="1">[2]CE!#REF!</definedName>
    <definedName name="new" hidden="1">[2]CE!#REF!</definedName>
    <definedName name="_xlnm.Print_Area" localSheetId="0">'F4'!$A$1:$S$13</definedName>
    <definedName name="_xlnm.Print_Area" localSheetId="1">'F4.1'!$A$1:$S$77</definedName>
    <definedName name="_xlnm.Print_Area" localSheetId="2">'F4.2'!$A$1:$BD$102</definedName>
    <definedName name="_xlnm.Print_Area" localSheetId="3">'F4.3'!$A$1:$N$765</definedName>
    <definedName name="_xlnm.Print_Titles" localSheetId="1">'F4.1'!$A:$C,'F4.1'!$1:$6</definedName>
    <definedName name="_xlnm.Print_Titles" localSheetId="2">'F4.2'!$A:$B,'F4.2'!$1:$6</definedName>
    <definedName name="_xlnm.Print_Titles" localSheetId="3">'F4.3'!$A:$B,'F4.3'!$1:$6</definedName>
    <definedName name="xxxx" localSheetId="0" hidden="1">[3]CE!#REF!</definedName>
    <definedName name="xxxx" hidden="1">[3]CE!#REF!</definedName>
  </definedNames>
  <calcPr calcId="162913"/>
</workbook>
</file>

<file path=xl/calcChain.xml><?xml version="1.0" encoding="utf-8"?>
<calcChain xmlns="http://schemas.openxmlformats.org/spreadsheetml/2006/main">
  <c r="K765" i="4" l="1"/>
  <c r="L765" i="4"/>
  <c r="I676" i="4"/>
  <c r="J676" i="4"/>
  <c r="M676" i="4" s="1"/>
  <c r="I677" i="4"/>
  <c r="J677" i="4"/>
  <c r="M677" i="4" s="1"/>
  <c r="I678" i="4"/>
  <c r="J678" i="4"/>
  <c r="M678" i="4" s="1"/>
  <c r="I679" i="4"/>
  <c r="J679" i="4"/>
  <c r="M679" i="4" s="1"/>
  <c r="I680" i="4"/>
  <c r="J680" i="4"/>
  <c r="I681" i="4"/>
  <c r="J681" i="4"/>
  <c r="M681" i="4" s="1"/>
  <c r="I682" i="4"/>
  <c r="J682" i="4"/>
  <c r="M682" i="4" s="1"/>
  <c r="I683" i="4"/>
  <c r="J683" i="4"/>
  <c r="M683" i="4" s="1"/>
  <c r="I684" i="4"/>
  <c r="J684" i="4"/>
  <c r="M684" i="4" s="1"/>
  <c r="I685" i="4"/>
  <c r="J685" i="4"/>
  <c r="M685" i="4" s="1"/>
  <c r="I686" i="4"/>
  <c r="J686" i="4"/>
  <c r="M686" i="4" s="1"/>
  <c r="I687" i="4"/>
  <c r="J687" i="4"/>
  <c r="M687" i="4" s="1"/>
  <c r="I688" i="4"/>
  <c r="J688" i="4"/>
  <c r="M688" i="4" s="1"/>
  <c r="I689" i="4"/>
  <c r="J689" i="4"/>
  <c r="M689" i="4" s="1"/>
  <c r="I690" i="4"/>
  <c r="J690" i="4"/>
  <c r="M690" i="4" s="1"/>
  <c r="O690" i="4" s="1"/>
  <c r="I691" i="4"/>
  <c r="J691" i="4"/>
  <c r="M691" i="4" s="1"/>
  <c r="I692" i="4"/>
  <c r="J692" i="4"/>
  <c r="M692" i="4" s="1"/>
  <c r="I693" i="4"/>
  <c r="J693" i="4"/>
  <c r="M693" i="4" s="1"/>
  <c r="I694" i="4"/>
  <c r="J694" i="4"/>
  <c r="M694" i="4" s="1"/>
  <c r="I695" i="4"/>
  <c r="J695" i="4"/>
  <c r="M695" i="4" s="1"/>
  <c r="I696" i="4"/>
  <c r="J696" i="4"/>
  <c r="M696" i="4" s="1"/>
  <c r="O696" i="4" s="1"/>
  <c r="I697" i="4"/>
  <c r="J697" i="4"/>
  <c r="I698" i="4"/>
  <c r="J698" i="4"/>
  <c r="M698" i="4" s="1"/>
  <c r="I699" i="4"/>
  <c r="J699" i="4"/>
  <c r="M699" i="4" s="1"/>
  <c r="O699" i="4" s="1"/>
  <c r="I700" i="4"/>
  <c r="J700" i="4"/>
  <c r="M700" i="4" s="1"/>
  <c r="O700" i="4" s="1"/>
  <c r="P700" i="4" s="1"/>
  <c r="I701" i="4"/>
  <c r="J701" i="4"/>
  <c r="M701" i="4" s="1"/>
  <c r="O701" i="4" s="1"/>
  <c r="I702" i="4"/>
  <c r="J702" i="4"/>
  <c r="M702" i="4" s="1"/>
  <c r="I703" i="4"/>
  <c r="J703" i="4"/>
  <c r="M703" i="4" s="1"/>
  <c r="O703" i="4" s="1"/>
  <c r="I704" i="4"/>
  <c r="J704" i="4"/>
  <c r="M704" i="4" s="1"/>
  <c r="I705" i="4"/>
  <c r="J705" i="4"/>
  <c r="M705" i="4" s="1"/>
  <c r="I706" i="4"/>
  <c r="J706" i="4"/>
  <c r="I707" i="4"/>
  <c r="J707" i="4"/>
  <c r="M707" i="4" s="1"/>
  <c r="O707" i="4" s="1"/>
  <c r="P707" i="4" s="1"/>
  <c r="I708" i="4"/>
  <c r="J708" i="4"/>
  <c r="M708" i="4" s="1"/>
  <c r="I709" i="4"/>
  <c r="J709" i="4"/>
  <c r="M709" i="4" s="1"/>
  <c r="O709" i="4" s="1"/>
  <c r="I710" i="4"/>
  <c r="J710" i="4"/>
  <c r="M710" i="4" s="1"/>
  <c r="O710" i="4" s="1"/>
  <c r="P710" i="4" s="1"/>
  <c r="I711" i="4"/>
  <c r="J711" i="4"/>
  <c r="M711" i="4" s="1"/>
  <c r="I712" i="4"/>
  <c r="J712" i="4"/>
  <c r="M712" i="4" s="1"/>
  <c r="O712" i="4" s="1"/>
  <c r="I713" i="4"/>
  <c r="J713" i="4"/>
  <c r="M713" i="4" s="1"/>
  <c r="I714" i="4"/>
  <c r="J714" i="4"/>
  <c r="M714" i="4" s="1"/>
  <c r="O714" i="4" s="1"/>
  <c r="I715" i="4"/>
  <c r="J715" i="4"/>
  <c r="M715" i="4" s="1"/>
  <c r="I716" i="4"/>
  <c r="J716" i="4"/>
  <c r="M716" i="4" s="1"/>
  <c r="O716" i="4" s="1"/>
  <c r="P716" i="4" s="1"/>
  <c r="I717" i="4"/>
  <c r="J717" i="4"/>
  <c r="M717" i="4" s="1"/>
  <c r="O717" i="4" s="1"/>
  <c r="P717" i="4" s="1"/>
  <c r="I718" i="4"/>
  <c r="J718" i="4"/>
  <c r="M718" i="4" s="1"/>
  <c r="O718" i="4" s="1"/>
  <c r="I719" i="4"/>
  <c r="J719" i="4"/>
  <c r="M719" i="4" s="1"/>
  <c r="I720" i="4"/>
  <c r="J720" i="4"/>
  <c r="M720" i="4" s="1"/>
  <c r="O720" i="4" s="1"/>
  <c r="I721" i="4"/>
  <c r="J721" i="4"/>
  <c r="M721" i="4" s="1"/>
  <c r="O721" i="4" s="1"/>
  <c r="I722" i="4"/>
  <c r="J722" i="4"/>
  <c r="M722" i="4" s="1"/>
  <c r="I723" i="4"/>
  <c r="J723" i="4"/>
  <c r="M723" i="4" s="1"/>
  <c r="O723" i="4" s="1"/>
  <c r="P723" i="4" s="1"/>
  <c r="I724" i="4"/>
  <c r="J724" i="4"/>
  <c r="M724" i="4" s="1"/>
  <c r="O724" i="4" s="1"/>
  <c r="I725" i="4"/>
  <c r="J725" i="4"/>
  <c r="M725" i="4" s="1"/>
  <c r="I726" i="4"/>
  <c r="J726" i="4"/>
  <c r="M726" i="4" s="1"/>
  <c r="O726" i="4" s="1"/>
  <c r="P726" i="4" s="1"/>
  <c r="I727" i="4"/>
  <c r="J727" i="4"/>
  <c r="M727" i="4" s="1"/>
  <c r="I728" i="4"/>
  <c r="J728" i="4"/>
  <c r="M728" i="4" s="1"/>
  <c r="I729" i="4"/>
  <c r="J729" i="4"/>
  <c r="M729" i="4" s="1"/>
  <c r="I730" i="4"/>
  <c r="J730" i="4"/>
  <c r="M730" i="4" s="1"/>
  <c r="O730" i="4" s="1"/>
  <c r="P730" i="4" s="1"/>
  <c r="I731" i="4"/>
  <c r="J731" i="4"/>
  <c r="M731" i="4" s="1"/>
  <c r="O731" i="4" s="1"/>
  <c r="I732" i="4"/>
  <c r="J732" i="4"/>
  <c r="M732" i="4" s="1"/>
  <c r="O732" i="4" s="1"/>
  <c r="P732" i="4" s="1"/>
  <c r="I733" i="4"/>
  <c r="J733" i="4"/>
  <c r="M733" i="4" s="1"/>
  <c r="O733" i="4" s="1"/>
  <c r="P733" i="4" s="1"/>
  <c r="I734" i="4"/>
  <c r="J734" i="4"/>
  <c r="M734" i="4" s="1"/>
  <c r="O734" i="4" s="1"/>
  <c r="I735" i="4"/>
  <c r="J735" i="4"/>
  <c r="M735" i="4" s="1"/>
  <c r="O735" i="4" s="1"/>
  <c r="I736" i="4"/>
  <c r="J736" i="4"/>
  <c r="I737" i="4"/>
  <c r="J737" i="4"/>
  <c r="M737" i="4" s="1"/>
  <c r="I738" i="4"/>
  <c r="J738" i="4"/>
  <c r="M738" i="4" s="1"/>
  <c r="I739" i="4"/>
  <c r="J739" i="4"/>
  <c r="M739" i="4" s="1"/>
  <c r="I740" i="4"/>
  <c r="J740" i="4"/>
  <c r="M740" i="4" s="1"/>
  <c r="I741" i="4"/>
  <c r="J741" i="4"/>
  <c r="M741" i="4" s="1"/>
  <c r="I742" i="4"/>
  <c r="J742" i="4"/>
  <c r="M742" i="4" s="1"/>
  <c r="I743" i="4"/>
  <c r="J743" i="4"/>
  <c r="M743" i="4" s="1"/>
  <c r="I744" i="4"/>
  <c r="J744" i="4"/>
  <c r="M744" i="4" s="1"/>
  <c r="I745" i="4"/>
  <c r="J745" i="4"/>
  <c r="M745" i="4" s="1"/>
  <c r="I746" i="4"/>
  <c r="J746" i="4"/>
  <c r="I747" i="4"/>
  <c r="J747" i="4"/>
  <c r="M747" i="4" s="1"/>
  <c r="I748" i="4"/>
  <c r="J748" i="4"/>
  <c r="M748" i="4" s="1"/>
  <c r="I749" i="4"/>
  <c r="J749" i="4"/>
  <c r="M749" i="4" s="1"/>
  <c r="I750" i="4"/>
  <c r="J750" i="4"/>
  <c r="M750" i="4" s="1"/>
  <c r="I751" i="4"/>
  <c r="J751" i="4"/>
  <c r="M751" i="4" s="1"/>
  <c r="I752" i="4"/>
  <c r="J752" i="4"/>
  <c r="I753" i="4"/>
  <c r="J753" i="4"/>
  <c r="M753" i="4" s="1"/>
  <c r="I754" i="4"/>
  <c r="J754" i="4"/>
  <c r="M754" i="4" s="1"/>
  <c r="I755" i="4"/>
  <c r="J755" i="4"/>
  <c r="M755" i="4" s="1"/>
  <c r="I756" i="4"/>
  <c r="J756" i="4"/>
  <c r="M756" i="4" s="1"/>
  <c r="I757" i="4"/>
  <c r="J757" i="4"/>
  <c r="M757" i="4" s="1"/>
  <c r="I758" i="4"/>
  <c r="J758" i="4"/>
  <c r="M758" i="4" s="1"/>
  <c r="I759" i="4"/>
  <c r="J759" i="4"/>
  <c r="M759" i="4" s="1"/>
  <c r="I760" i="4"/>
  <c r="J760" i="4"/>
  <c r="M760" i="4" s="1"/>
  <c r="I761" i="4"/>
  <c r="J761" i="4"/>
  <c r="M761" i="4" s="1"/>
  <c r="I762" i="4"/>
  <c r="J762" i="4"/>
  <c r="M762" i="4" s="1"/>
  <c r="I763" i="4"/>
  <c r="J763" i="4"/>
  <c r="M763" i="4" s="1"/>
  <c r="I764" i="4"/>
  <c r="J764" i="4"/>
  <c r="M764" i="4" s="1"/>
  <c r="J675" i="4"/>
  <c r="I675" i="4"/>
  <c r="B765" i="4"/>
  <c r="M752" i="4"/>
  <c r="M746" i="4"/>
  <c r="M736" i="4"/>
  <c r="O736" i="4" s="1"/>
  <c r="P736" i="4" s="1"/>
  <c r="M706" i="4"/>
  <c r="M697" i="4"/>
  <c r="M680" i="4"/>
  <c r="I581" i="4"/>
  <c r="J581" i="4"/>
  <c r="M581" i="4" s="1"/>
  <c r="I582" i="4"/>
  <c r="J582" i="4"/>
  <c r="M582" i="4" s="1"/>
  <c r="I583" i="4"/>
  <c r="J583" i="4"/>
  <c r="M583" i="4" s="1"/>
  <c r="I584" i="4"/>
  <c r="J584" i="4"/>
  <c r="M584" i="4" s="1"/>
  <c r="I585" i="4"/>
  <c r="J585" i="4"/>
  <c r="M585" i="4" s="1"/>
  <c r="O585" i="4" s="1"/>
  <c r="P585" i="4" s="1"/>
  <c r="I586" i="4"/>
  <c r="J586" i="4"/>
  <c r="M586" i="4" s="1"/>
  <c r="I587" i="4"/>
  <c r="J587" i="4"/>
  <c r="M587" i="4" s="1"/>
  <c r="I588" i="4"/>
  <c r="J588" i="4"/>
  <c r="M588" i="4" s="1"/>
  <c r="I589" i="4"/>
  <c r="J589" i="4"/>
  <c r="M589" i="4" s="1"/>
  <c r="O589" i="4" s="1"/>
  <c r="I590" i="4"/>
  <c r="J590" i="4"/>
  <c r="M590" i="4" s="1"/>
  <c r="O590" i="4" s="1"/>
  <c r="I591" i="4"/>
  <c r="J591" i="4"/>
  <c r="M591" i="4" s="1"/>
  <c r="I592" i="4"/>
  <c r="J592" i="4"/>
  <c r="M592" i="4" s="1"/>
  <c r="O592" i="4" s="1"/>
  <c r="I593" i="4"/>
  <c r="J593" i="4"/>
  <c r="M593" i="4" s="1"/>
  <c r="I594" i="4"/>
  <c r="J594" i="4"/>
  <c r="M594" i="4" s="1"/>
  <c r="I595" i="4"/>
  <c r="J595" i="4"/>
  <c r="M595" i="4" s="1"/>
  <c r="I596" i="4"/>
  <c r="J596" i="4"/>
  <c r="M596" i="4" s="1"/>
  <c r="I597" i="4"/>
  <c r="J597" i="4"/>
  <c r="M597" i="4" s="1"/>
  <c r="I598" i="4"/>
  <c r="J598" i="4"/>
  <c r="M598" i="4" s="1"/>
  <c r="I599" i="4"/>
  <c r="J599" i="4"/>
  <c r="M599" i="4" s="1"/>
  <c r="O599" i="4" s="1"/>
  <c r="P599" i="4" s="1"/>
  <c r="I600" i="4"/>
  <c r="J600" i="4"/>
  <c r="M600" i="4" s="1"/>
  <c r="I601" i="4"/>
  <c r="J601" i="4"/>
  <c r="M601" i="4" s="1"/>
  <c r="I602" i="4"/>
  <c r="J602" i="4"/>
  <c r="I603" i="4"/>
  <c r="J603" i="4"/>
  <c r="M603" i="4" s="1"/>
  <c r="I604" i="4"/>
  <c r="J604" i="4"/>
  <c r="M604" i="4" s="1"/>
  <c r="I605" i="4"/>
  <c r="J605" i="4"/>
  <c r="M605" i="4" s="1"/>
  <c r="O605" i="4" s="1"/>
  <c r="P605" i="4" s="1"/>
  <c r="I606" i="4"/>
  <c r="J606" i="4"/>
  <c r="M606" i="4" s="1"/>
  <c r="I607" i="4"/>
  <c r="J607" i="4"/>
  <c r="M607" i="4" s="1"/>
  <c r="I608" i="4"/>
  <c r="J608" i="4"/>
  <c r="M608" i="4" s="1"/>
  <c r="O608" i="4" s="1"/>
  <c r="P608" i="4" s="1"/>
  <c r="I609" i="4"/>
  <c r="J609" i="4"/>
  <c r="M609" i="4" s="1"/>
  <c r="O609" i="4" s="1"/>
  <c r="I610" i="4"/>
  <c r="J610" i="4"/>
  <c r="M610" i="4" s="1"/>
  <c r="I611" i="4"/>
  <c r="J611" i="4"/>
  <c r="M611" i="4" s="1"/>
  <c r="O611" i="4" s="1"/>
  <c r="P611" i="4" s="1"/>
  <c r="I612" i="4"/>
  <c r="J612" i="4"/>
  <c r="I613" i="4"/>
  <c r="J613" i="4"/>
  <c r="M613" i="4" s="1"/>
  <c r="I614" i="4"/>
  <c r="J614" i="4"/>
  <c r="M614" i="4" s="1"/>
  <c r="I615" i="4"/>
  <c r="J615" i="4"/>
  <c r="M615" i="4" s="1"/>
  <c r="O615" i="4" s="1"/>
  <c r="P615" i="4" s="1"/>
  <c r="I616" i="4"/>
  <c r="J616" i="4"/>
  <c r="M616" i="4" s="1"/>
  <c r="I617" i="4"/>
  <c r="J617" i="4"/>
  <c r="M617" i="4" s="1"/>
  <c r="I618" i="4"/>
  <c r="J618" i="4"/>
  <c r="M618" i="4" s="1"/>
  <c r="I619" i="4"/>
  <c r="J619" i="4"/>
  <c r="M619" i="4" s="1"/>
  <c r="O619" i="4" s="1"/>
  <c r="I620" i="4"/>
  <c r="J620" i="4"/>
  <c r="M620" i="4" s="1"/>
  <c r="I621" i="4"/>
  <c r="J621" i="4"/>
  <c r="M621" i="4" s="1"/>
  <c r="O621" i="4" s="1"/>
  <c r="P621" i="4" s="1"/>
  <c r="I622" i="4"/>
  <c r="J622" i="4"/>
  <c r="M622" i="4" s="1"/>
  <c r="I623" i="4"/>
  <c r="J623" i="4"/>
  <c r="M623" i="4" s="1"/>
  <c r="O623" i="4" s="1"/>
  <c r="P623" i="4" s="1"/>
  <c r="I624" i="4"/>
  <c r="J624" i="4"/>
  <c r="M624" i="4" s="1"/>
  <c r="I625" i="4"/>
  <c r="J625" i="4"/>
  <c r="M625" i="4" s="1"/>
  <c r="I626" i="4"/>
  <c r="J626" i="4"/>
  <c r="M626" i="4" s="1"/>
  <c r="O626" i="4" s="1"/>
  <c r="P626" i="4" s="1"/>
  <c r="I627" i="4"/>
  <c r="J627" i="4"/>
  <c r="M627" i="4" s="1"/>
  <c r="I628" i="4"/>
  <c r="J628" i="4"/>
  <c r="M628" i="4" s="1"/>
  <c r="I629" i="4"/>
  <c r="J629" i="4"/>
  <c r="M629" i="4" s="1"/>
  <c r="I630" i="4"/>
  <c r="J630" i="4"/>
  <c r="M630" i="4" s="1"/>
  <c r="O630" i="4" s="1"/>
  <c r="I631" i="4"/>
  <c r="J631" i="4"/>
  <c r="M631" i="4" s="1"/>
  <c r="I632" i="4"/>
  <c r="J632" i="4"/>
  <c r="M632" i="4" s="1"/>
  <c r="I633" i="4"/>
  <c r="J633" i="4"/>
  <c r="M633" i="4" s="1"/>
  <c r="O633" i="4" s="1"/>
  <c r="P633" i="4" s="1"/>
  <c r="I634" i="4"/>
  <c r="J634" i="4"/>
  <c r="M634" i="4" s="1"/>
  <c r="I635" i="4"/>
  <c r="J635" i="4"/>
  <c r="M635" i="4" s="1"/>
  <c r="I636" i="4"/>
  <c r="J636" i="4"/>
  <c r="M636" i="4" s="1"/>
  <c r="I637" i="4"/>
  <c r="J637" i="4"/>
  <c r="M637" i="4" s="1"/>
  <c r="O637" i="4" s="1"/>
  <c r="P637" i="4" s="1"/>
  <c r="I638" i="4"/>
  <c r="J638" i="4"/>
  <c r="M638" i="4" s="1"/>
  <c r="I639" i="4"/>
  <c r="J639" i="4"/>
  <c r="M639" i="4" s="1"/>
  <c r="O639" i="4" s="1"/>
  <c r="P639" i="4" s="1"/>
  <c r="I640" i="4"/>
  <c r="J640" i="4"/>
  <c r="M640" i="4" s="1"/>
  <c r="I641" i="4"/>
  <c r="J641" i="4"/>
  <c r="M641" i="4" s="1"/>
  <c r="I642" i="4"/>
  <c r="J642" i="4"/>
  <c r="M642" i="4" s="1"/>
  <c r="I643" i="4"/>
  <c r="J643" i="4"/>
  <c r="M643" i="4" s="1"/>
  <c r="I644" i="4"/>
  <c r="J644" i="4"/>
  <c r="M644" i="4" s="1"/>
  <c r="I645" i="4"/>
  <c r="J645" i="4"/>
  <c r="M645" i="4" s="1"/>
  <c r="I646" i="4"/>
  <c r="J646" i="4"/>
  <c r="M646" i="4" s="1"/>
  <c r="I647" i="4"/>
  <c r="J647" i="4"/>
  <c r="M647" i="4" s="1"/>
  <c r="I648" i="4"/>
  <c r="J648" i="4"/>
  <c r="M648" i="4" s="1"/>
  <c r="I649" i="4"/>
  <c r="J649" i="4"/>
  <c r="I650" i="4"/>
  <c r="J650" i="4"/>
  <c r="M650" i="4" s="1"/>
  <c r="I651" i="4"/>
  <c r="J651" i="4"/>
  <c r="M651" i="4" s="1"/>
  <c r="I652" i="4"/>
  <c r="J652" i="4"/>
  <c r="M652" i="4" s="1"/>
  <c r="I653" i="4"/>
  <c r="J653" i="4"/>
  <c r="I654" i="4"/>
  <c r="J654" i="4"/>
  <c r="M654" i="4" s="1"/>
  <c r="I655" i="4"/>
  <c r="J655" i="4"/>
  <c r="M655" i="4" s="1"/>
  <c r="I656" i="4"/>
  <c r="J656" i="4"/>
  <c r="M656" i="4" s="1"/>
  <c r="I657" i="4"/>
  <c r="J657" i="4"/>
  <c r="M657" i="4" s="1"/>
  <c r="I658" i="4"/>
  <c r="J658" i="4"/>
  <c r="M658" i="4" s="1"/>
  <c r="I659" i="4"/>
  <c r="J659" i="4"/>
  <c r="M659" i="4" s="1"/>
  <c r="I660" i="4"/>
  <c r="J660" i="4"/>
  <c r="M660" i="4" s="1"/>
  <c r="I661" i="4"/>
  <c r="J661" i="4"/>
  <c r="I662" i="4"/>
  <c r="J662" i="4"/>
  <c r="M662" i="4" s="1"/>
  <c r="I663" i="4"/>
  <c r="J663" i="4"/>
  <c r="M663" i="4" s="1"/>
  <c r="I664" i="4"/>
  <c r="J664" i="4"/>
  <c r="M664" i="4" s="1"/>
  <c r="I665" i="4"/>
  <c r="J665" i="4"/>
  <c r="M665" i="4" s="1"/>
  <c r="I666" i="4"/>
  <c r="J666" i="4"/>
  <c r="M666" i="4" s="1"/>
  <c r="I667" i="4"/>
  <c r="J667" i="4"/>
  <c r="I668" i="4"/>
  <c r="J668" i="4"/>
  <c r="M668" i="4" s="1"/>
  <c r="I669" i="4"/>
  <c r="J669" i="4"/>
  <c r="J580" i="4"/>
  <c r="I580" i="4"/>
  <c r="L670" i="4"/>
  <c r="K670" i="4"/>
  <c r="B670" i="4"/>
  <c r="M669" i="4"/>
  <c r="M667" i="4"/>
  <c r="M661" i="4"/>
  <c r="M653" i="4"/>
  <c r="M649" i="4"/>
  <c r="M612" i="4"/>
  <c r="O612" i="4" s="1"/>
  <c r="P612" i="4" s="1"/>
  <c r="M602" i="4"/>
  <c r="O602" i="4" s="1"/>
  <c r="P602" i="4" s="1"/>
  <c r="K575" i="4"/>
  <c r="L575" i="4"/>
  <c r="B575" i="4"/>
  <c r="J574" i="4"/>
  <c r="M574" i="4" s="1"/>
  <c r="I574" i="4"/>
  <c r="J573" i="4"/>
  <c r="M573" i="4" s="1"/>
  <c r="I573" i="4"/>
  <c r="J572" i="4"/>
  <c r="M572" i="4" s="1"/>
  <c r="I572" i="4"/>
  <c r="J571" i="4"/>
  <c r="M571" i="4" s="1"/>
  <c r="I571" i="4"/>
  <c r="J570" i="4"/>
  <c r="M570" i="4" s="1"/>
  <c r="I570" i="4"/>
  <c r="J569" i="4"/>
  <c r="M569" i="4" s="1"/>
  <c r="I569" i="4"/>
  <c r="J568" i="4"/>
  <c r="M568" i="4" s="1"/>
  <c r="I568" i="4"/>
  <c r="J567" i="4"/>
  <c r="M567" i="4" s="1"/>
  <c r="I567" i="4"/>
  <c r="J566" i="4"/>
  <c r="M566" i="4" s="1"/>
  <c r="I566" i="4"/>
  <c r="J565" i="4"/>
  <c r="M565" i="4" s="1"/>
  <c r="I565" i="4"/>
  <c r="J564" i="4"/>
  <c r="M564" i="4" s="1"/>
  <c r="I564" i="4"/>
  <c r="J563" i="4"/>
  <c r="M563" i="4" s="1"/>
  <c r="I563" i="4"/>
  <c r="J562" i="4"/>
  <c r="M562" i="4" s="1"/>
  <c r="I562" i="4"/>
  <c r="J561" i="4"/>
  <c r="M561" i="4" s="1"/>
  <c r="I561" i="4"/>
  <c r="J560" i="4"/>
  <c r="M560" i="4" s="1"/>
  <c r="I560" i="4"/>
  <c r="J559" i="4"/>
  <c r="M559" i="4" s="1"/>
  <c r="I559" i="4"/>
  <c r="J558" i="4"/>
  <c r="M558" i="4" s="1"/>
  <c r="I558" i="4"/>
  <c r="J557" i="4"/>
  <c r="M557" i="4" s="1"/>
  <c r="I557" i="4"/>
  <c r="J556" i="4"/>
  <c r="M556" i="4" s="1"/>
  <c r="I556" i="4"/>
  <c r="J555" i="4"/>
  <c r="M555" i="4" s="1"/>
  <c r="I555" i="4"/>
  <c r="J554" i="4"/>
  <c r="M554" i="4" s="1"/>
  <c r="I554" i="4"/>
  <c r="J553" i="4"/>
  <c r="M553" i="4" s="1"/>
  <c r="I553" i="4"/>
  <c r="J552" i="4"/>
  <c r="M552" i="4" s="1"/>
  <c r="I552" i="4"/>
  <c r="J551" i="4"/>
  <c r="M551" i="4" s="1"/>
  <c r="I551" i="4"/>
  <c r="J550" i="4"/>
  <c r="M550" i="4" s="1"/>
  <c r="I550" i="4"/>
  <c r="J549" i="4"/>
  <c r="M549" i="4" s="1"/>
  <c r="I549" i="4"/>
  <c r="J548" i="4"/>
  <c r="M548" i="4" s="1"/>
  <c r="I548" i="4"/>
  <c r="J547" i="4"/>
  <c r="M547" i="4" s="1"/>
  <c r="I547" i="4"/>
  <c r="J546" i="4"/>
  <c r="M546" i="4" s="1"/>
  <c r="I546" i="4"/>
  <c r="J545" i="4"/>
  <c r="M545" i="4" s="1"/>
  <c r="O545" i="4" s="1"/>
  <c r="I545" i="4"/>
  <c r="J544" i="4"/>
  <c r="M544" i="4" s="1"/>
  <c r="I544" i="4"/>
  <c r="J543" i="4"/>
  <c r="M543" i="4" s="1"/>
  <c r="I543" i="4"/>
  <c r="J542" i="4"/>
  <c r="M542" i="4" s="1"/>
  <c r="I542" i="4"/>
  <c r="J541" i="4"/>
  <c r="M541" i="4" s="1"/>
  <c r="I541" i="4"/>
  <c r="J540" i="4"/>
  <c r="M540" i="4" s="1"/>
  <c r="I540" i="4"/>
  <c r="J539" i="4"/>
  <c r="M539" i="4" s="1"/>
  <c r="I539" i="4"/>
  <c r="J538" i="4"/>
  <c r="M538" i="4" s="1"/>
  <c r="I538" i="4"/>
  <c r="J537" i="4"/>
  <c r="M537" i="4" s="1"/>
  <c r="I537" i="4"/>
  <c r="J536" i="4"/>
  <c r="M536" i="4" s="1"/>
  <c r="O536" i="4" s="1"/>
  <c r="I536" i="4"/>
  <c r="J535" i="4"/>
  <c r="M535" i="4" s="1"/>
  <c r="I535" i="4"/>
  <c r="J534" i="4"/>
  <c r="M534" i="4" s="1"/>
  <c r="I534" i="4"/>
  <c r="J533" i="4"/>
  <c r="M533" i="4" s="1"/>
  <c r="I533" i="4"/>
  <c r="J532" i="4"/>
  <c r="M532" i="4" s="1"/>
  <c r="O532" i="4" s="1"/>
  <c r="I532" i="4"/>
  <c r="J531" i="4"/>
  <c r="M531" i="4" s="1"/>
  <c r="I531" i="4"/>
  <c r="J530" i="4"/>
  <c r="M530" i="4" s="1"/>
  <c r="I530" i="4"/>
  <c r="J529" i="4"/>
  <c r="M529" i="4" s="1"/>
  <c r="O529" i="4" s="1"/>
  <c r="I529" i="4"/>
  <c r="J528" i="4"/>
  <c r="M528" i="4" s="1"/>
  <c r="I528" i="4"/>
  <c r="J527" i="4"/>
  <c r="M527" i="4" s="1"/>
  <c r="I527" i="4"/>
  <c r="J526" i="4"/>
  <c r="M526" i="4" s="1"/>
  <c r="O526" i="4" s="1"/>
  <c r="I526" i="4"/>
  <c r="J525" i="4"/>
  <c r="M525" i="4" s="1"/>
  <c r="I525" i="4"/>
  <c r="J524" i="4"/>
  <c r="M524" i="4" s="1"/>
  <c r="I524" i="4"/>
  <c r="J523" i="4"/>
  <c r="M523" i="4" s="1"/>
  <c r="O523" i="4" s="1"/>
  <c r="I523" i="4"/>
  <c r="J522" i="4"/>
  <c r="M522" i="4" s="1"/>
  <c r="I522" i="4"/>
  <c r="J521" i="4"/>
  <c r="M521" i="4" s="1"/>
  <c r="O521" i="4" s="1"/>
  <c r="I521" i="4"/>
  <c r="J520" i="4"/>
  <c r="M520" i="4" s="1"/>
  <c r="I520" i="4"/>
  <c r="J519" i="4"/>
  <c r="M519" i="4" s="1"/>
  <c r="I519" i="4"/>
  <c r="J518" i="4"/>
  <c r="M518" i="4" s="1"/>
  <c r="I518" i="4"/>
  <c r="J517" i="4"/>
  <c r="M517" i="4" s="1"/>
  <c r="I517" i="4"/>
  <c r="J516" i="4"/>
  <c r="M516" i="4" s="1"/>
  <c r="I516" i="4"/>
  <c r="J515" i="4"/>
  <c r="M515" i="4" s="1"/>
  <c r="I515" i="4"/>
  <c r="J514" i="4"/>
  <c r="M514" i="4" s="1"/>
  <c r="I514" i="4"/>
  <c r="J513" i="4"/>
  <c r="M513" i="4" s="1"/>
  <c r="O513" i="4" s="1"/>
  <c r="I513" i="4"/>
  <c r="J512" i="4"/>
  <c r="M512" i="4" s="1"/>
  <c r="I512" i="4"/>
  <c r="J511" i="4"/>
  <c r="M511" i="4" s="1"/>
  <c r="I511" i="4"/>
  <c r="J510" i="4"/>
  <c r="M510" i="4" s="1"/>
  <c r="I510" i="4"/>
  <c r="J509" i="4"/>
  <c r="M509" i="4" s="1"/>
  <c r="I509" i="4"/>
  <c r="J508" i="4"/>
  <c r="M508" i="4" s="1"/>
  <c r="O508" i="4" s="1"/>
  <c r="I508" i="4"/>
  <c r="J507" i="4"/>
  <c r="M507" i="4" s="1"/>
  <c r="I507" i="4"/>
  <c r="J506" i="4"/>
  <c r="M506" i="4" s="1"/>
  <c r="I506" i="4"/>
  <c r="J505" i="4"/>
  <c r="M505" i="4" s="1"/>
  <c r="O505" i="4" s="1"/>
  <c r="I505" i="4"/>
  <c r="J504" i="4"/>
  <c r="M504" i="4" s="1"/>
  <c r="O504" i="4" s="1"/>
  <c r="I504" i="4"/>
  <c r="J503" i="4"/>
  <c r="M503" i="4" s="1"/>
  <c r="I503" i="4"/>
  <c r="J502" i="4"/>
  <c r="M502" i="4" s="1"/>
  <c r="O502" i="4" s="1"/>
  <c r="I502" i="4"/>
  <c r="J501" i="4"/>
  <c r="M501" i="4" s="1"/>
  <c r="O501" i="4" s="1"/>
  <c r="I501" i="4"/>
  <c r="J500" i="4"/>
  <c r="M500" i="4" s="1"/>
  <c r="I500" i="4"/>
  <c r="J499" i="4"/>
  <c r="M499" i="4" s="1"/>
  <c r="O499" i="4" s="1"/>
  <c r="I499" i="4"/>
  <c r="J498" i="4"/>
  <c r="M498" i="4" s="1"/>
  <c r="I498" i="4"/>
  <c r="J497" i="4"/>
  <c r="M497" i="4" s="1"/>
  <c r="O497" i="4" s="1"/>
  <c r="I497" i="4"/>
  <c r="J496" i="4"/>
  <c r="M496" i="4" s="1"/>
  <c r="I496" i="4"/>
  <c r="J495" i="4"/>
  <c r="M495" i="4" s="1"/>
  <c r="I495" i="4"/>
  <c r="J494" i="4"/>
  <c r="M494" i="4" s="1"/>
  <c r="O494" i="4" s="1"/>
  <c r="I494" i="4"/>
  <c r="J493" i="4"/>
  <c r="M493" i="4" s="1"/>
  <c r="I493" i="4"/>
  <c r="J492" i="4"/>
  <c r="M492" i="4" s="1"/>
  <c r="I492" i="4"/>
  <c r="J491" i="4"/>
  <c r="M491" i="4" s="1"/>
  <c r="O491" i="4" s="1"/>
  <c r="I491" i="4"/>
  <c r="J490" i="4"/>
  <c r="M490" i="4" s="1"/>
  <c r="I490" i="4"/>
  <c r="J489" i="4"/>
  <c r="M489" i="4" s="1"/>
  <c r="I489" i="4"/>
  <c r="J488" i="4"/>
  <c r="M488" i="4" s="1"/>
  <c r="I488" i="4"/>
  <c r="J487" i="4"/>
  <c r="M487" i="4" s="1"/>
  <c r="O487" i="4" s="1"/>
  <c r="P487" i="4" s="1"/>
  <c r="I487" i="4"/>
  <c r="J486" i="4"/>
  <c r="M486" i="4" s="1"/>
  <c r="I486" i="4"/>
  <c r="J485" i="4"/>
  <c r="M485" i="4" s="1"/>
  <c r="I485" i="4"/>
  <c r="I391" i="4"/>
  <c r="J391" i="4"/>
  <c r="M391" i="4" s="1"/>
  <c r="O391" i="4" s="1"/>
  <c r="P391" i="4" s="1"/>
  <c r="I392" i="4"/>
  <c r="J392" i="4"/>
  <c r="M392" i="4" s="1"/>
  <c r="I393" i="4"/>
  <c r="J393" i="4"/>
  <c r="M393" i="4" s="1"/>
  <c r="I394" i="4"/>
  <c r="J394" i="4"/>
  <c r="M394" i="4" s="1"/>
  <c r="I395" i="4"/>
  <c r="J395" i="4"/>
  <c r="M395" i="4" s="1"/>
  <c r="I396" i="4"/>
  <c r="J396" i="4"/>
  <c r="M396" i="4" s="1"/>
  <c r="O396" i="4" s="1"/>
  <c r="I397" i="4"/>
  <c r="J397" i="4"/>
  <c r="M397" i="4" s="1"/>
  <c r="I398" i="4"/>
  <c r="J398" i="4"/>
  <c r="M398" i="4" s="1"/>
  <c r="O398" i="4" s="1"/>
  <c r="I399" i="4"/>
  <c r="J399" i="4"/>
  <c r="M399" i="4" s="1"/>
  <c r="O399" i="4" s="1"/>
  <c r="I400" i="4"/>
  <c r="J400" i="4"/>
  <c r="M400" i="4" s="1"/>
  <c r="O400" i="4" s="1"/>
  <c r="I401" i="4"/>
  <c r="J401" i="4"/>
  <c r="M401" i="4" s="1"/>
  <c r="O401" i="4" s="1"/>
  <c r="I402" i="4"/>
  <c r="J402" i="4"/>
  <c r="M402" i="4" s="1"/>
  <c r="O402" i="4" s="1"/>
  <c r="I403" i="4"/>
  <c r="J403" i="4"/>
  <c r="M403" i="4" s="1"/>
  <c r="I404" i="4"/>
  <c r="J404" i="4"/>
  <c r="M404" i="4" s="1"/>
  <c r="I405" i="4"/>
  <c r="J405" i="4"/>
  <c r="M405" i="4" s="1"/>
  <c r="I406" i="4"/>
  <c r="J406" i="4"/>
  <c r="M406" i="4" s="1"/>
  <c r="I407" i="4"/>
  <c r="J407" i="4"/>
  <c r="M407" i="4" s="1"/>
  <c r="I408" i="4"/>
  <c r="J408" i="4"/>
  <c r="M408" i="4" s="1"/>
  <c r="I409" i="4"/>
  <c r="J409" i="4"/>
  <c r="M409" i="4" s="1"/>
  <c r="I410" i="4"/>
  <c r="J410" i="4"/>
  <c r="M410" i="4" s="1"/>
  <c r="I411" i="4"/>
  <c r="J411" i="4"/>
  <c r="M411" i="4" s="1"/>
  <c r="I412" i="4"/>
  <c r="J412" i="4"/>
  <c r="M412" i="4" s="1"/>
  <c r="I413" i="4"/>
  <c r="J413" i="4"/>
  <c r="M413" i="4" s="1"/>
  <c r="I414" i="4"/>
  <c r="J414" i="4"/>
  <c r="M414" i="4" s="1"/>
  <c r="I415" i="4"/>
  <c r="J415" i="4"/>
  <c r="M415" i="4" s="1"/>
  <c r="I416" i="4"/>
  <c r="J416" i="4"/>
  <c r="M416" i="4" s="1"/>
  <c r="I417" i="4"/>
  <c r="J417" i="4"/>
  <c r="M417" i="4" s="1"/>
  <c r="I418" i="4"/>
  <c r="J418" i="4"/>
  <c r="M418" i="4" s="1"/>
  <c r="I419" i="4"/>
  <c r="J419" i="4"/>
  <c r="M419" i="4" s="1"/>
  <c r="O419" i="4" s="1"/>
  <c r="P419" i="4" s="1"/>
  <c r="I420" i="4"/>
  <c r="J420" i="4"/>
  <c r="M420" i="4" s="1"/>
  <c r="I421" i="4"/>
  <c r="J421" i="4"/>
  <c r="M421" i="4" s="1"/>
  <c r="O421" i="4" s="1"/>
  <c r="I422" i="4"/>
  <c r="J422" i="4"/>
  <c r="M422" i="4" s="1"/>
  <c r="I423" i="4"/>
  <c r="J423" i="4"/>
  <c r="M423" i="4" s="1"/>
  <c r="I424" i="4"/>
  <c r="J424" i="4"/>
  <c r="M424" i="4" s="1"/>
  <c r="I425" i="4"/>
  <c r="J425" i="4"/>
  <c r="I426" i="4"/>
  <c r="J426" i="4"/>
  <c r="M426" i="4" s="1"/>
  <c r="I427" i="4"/>
  <c r="J427" i="4"/>
  <c r="M427" i="4" s="1"/>
  <c r="I428" i="4"/>
  <c r="J428" i="4"/>
  <c r="M428" i="4" s="1"/>
  <c r="I429" i="4"/>
  <c r="J429" i="4"/>
  <c r="M429" i="4" s="1"/>
  <c r="O429" i="4" s="1"/>
  <c r="I430" i="4"/>
  <c r="J430" i="4"/>
  <c r="M430" i="4" s="1"/>
  <c r="O430" i="4" s="1"/>
  <c r="I431" i="4"/>
  <c r="J431" i="4"/>
  <c r="M431" i="4" s="1"/>
  <c r="I432" i="4"/>
  <c r="J432" i="4"/>
  <c r="M432" i="4" s="1"/>
  <c r="I433" i="4"/>
  <c r="J433" i="4"/>
  <c r="M433" i="4" s="1"/>
  <c r="O433" i="4" s="1"/>
  <c r="P433" i="4" s="1"/>
  <c r="I434" i="4"/>
  <c r="J434" i="4"/>
  <c r="M434" i="4" s="1"/>
  <c r="I435" i="4"/>
  <c r="J435" i="4"/>
  <c r="M435" i="4" s="1"/>
  <c r="I436" i="4"/>
  <c r="J436" i="4"/>
  <c r="M436" i="4" s="1"/>
  <c r="I437" i="4"/>
  <c r="J437" i="4"/>
  <c r="M437" i="4" s="1"/>
  <c r="I438" i="4"/>
  <c r="J438" i="4"/>
  <c r="M438" i="4" s="1"/>
  <c r="I439" i="4"/>
  <c r="J439" i="4"/>
  <c r="M439" i="4" s="1"/>
  <c r="O439" i="4" s="1"/>
  <c r="I440" i="4"/>
  <c r="J440" i="4"/>
  <c r="M440" i="4" s="1"/>
  <c r="O440" i="4" s="1"/>
  <c r="I441" i="4"/>
  <c r="J441" i="4"/>
  <c r="M441" i="4" s="1"/>
  <c r="I442" i="4"/>
  <c r="J442" i="4"/>
  <c r="M442" i="4" s="1"/>
  <c r="I443" i="4"/>
  <c r="J443" i="4"/>
  <c r="M443" i="4" s="1"/>
  <c r="O443" i="4" s="1"/>
  <c r="I444" i="4"/>
  <c r="J444" i="4"/>
  <c r="M444" i="4" s="1"/>
  <c r="I445" i="4"/>
  <c r="J445" i="4"/>
  <c r="M445" i="4" s="1"/>
  <c r="I446" i="4"/>
  <c r="J446" i="4"/>
  <c r="M446" i="4" s="1"/>
  <c r="O446" i="4" s="1"/>
  <c r="I447" i="4"/>
  <c r="J447" i="4"/>
  <c r="M447" i="4" s="1"/>
  <c r="I448" i="4"/>
  <c r="J448" i="4"/>
  <c r="M448" i="4" s="1"/>
  <c r="I449" i="4"/>
  <c r="J449" i="4"/>
  <c r="M449" i="4" s="1"/>
  <c r="O449" i="4" s="1"/>
  <c r="I450" i="4"/>
  <c r="J450" i="4"/>
  <c r="M450" i="4" s="1"/>
  <c r="I451" i="4"/>
  <c r="J451" i="4"/>
  <c r="M451" i="4" s="1"/>
  <c r="I452" i="4"/>
  <c r="J452" i="4"/>
  <c r="M452" i="4" s="1"/>
  <c r="I453" i="4"/>
  <c r="J453" i="4"/>
  <c r="M453" i="4" s="1"/>
  <c r="I454" i="4"/>
  <c r="J454" i="4"/>
  <c r="M454" i="4" s="1"/>
  <c r="I455" i="4"/>
  <c r="J455" i="4"/>
  <c r="M455" i="4" s="1"/>
  <c r="I456" i="4"/>
  <c r="J456" i="4"/>
  <c r="M456" i="4" s="1"/>
  <c r="I457" i="4"/>
  <c r="J457" i="4"/>
  <c r="M457" i="4" s="1"/>
  <c r="I458" i="4"/>
  <c r="J458" i="4"/>
  <c r="M458" i="4" s="1"/>
  <c r="I459" i="4"/>
  <c r="J459" i="4"/>
  <c r="M459" i="4" s="1"/>
  <c r="I460" i="4"/>
  <c r="J460" i="4"/>
  <c r="M460" i="4" s="1"/>
  <c r="I461" i="4"/>
  <c r="J461" i="4"/>
  <c r="M461" i="4" s="1"/>
  <c r="I462" i="4"/>
  <c r="J462" i="4"/>
  <c r="M462" i="4" s="1"/>
  <c r="I463" i="4"/>
  <c r="J463" i="4"/>
  <c r="M463" i="4" s="1"/>
  <c r="I464" i="4"/>
  <c r="J464" i="4"/>
  <c r="M464" i="4" s="1"/>
  <c r="I465" i="4"/>
  <c r="J465" i="4"/>
  <c r="M465" i="4" s="1"/>
  <c r="I466" i="4"/>
  <c r="J466" i="4"/>
  <c r="M466" i="4" s="1"/>
  <c r="I467" i="4"/>
  <c r="J467" i="4"/>
  <c r="M467" i="4" s="1"/>
  <c r="I468" i="4"/>
  <c r="J468" i="4"/>
  <c r="M468" i="4" s="1"/>
  <c r="I469" i="4"/>
  <c r="J469" i="4"/>
  <c r="M469" i="4" s="1"/>
  <c r="I470" i="4"/>
  <c r="J470" i="4"/>
  <c r="M470" i="4" s="1"/>
  <c r="I471" i="4"/>
  <c r="J471" i="4"/>
  <c r="M471" i="4" s="1"/>
  <c r="I472" i="4"/>
  <c r="J472" i="4"/>
  <c r="M472" i="4" s="1"/>
  <c r="I473" i="4"/>
  <c r="J473" i="4"/>
  <c r="M473" i="4" s="1"/>
  <c r="I474" i="4"/>
  <c r="J474" i="4"/>
  <c r="M474" i="4" s="1"/>
  <c r="I475" i="4"/>
  <c r="J475" i="4"/>
  <c r="M475" i="4" s="1"/>
  <c r="I476" i="4"/>
  <c r="J476" i="4"/>
  <c r="M476" i="4" s="1"/>
  <c r="I477" i="4"/>
  <c r="J477" i="4"/>
  <c r="M477" i="4" s="1"/>
  <c r="I478" i="4"/>
  <c r="J478" i="4"/>
  <c r="M478" i="4" s="1"/>
  <c r="I479" i="4"/>
  <c r="J479" i="4"/>
  <c r="M479" i="4" s="1"/>
  <c r="J390" i="4"/>
  <c r="I390" i="4"/>
  <c r="L480" i="4"/>
  <c r="K480" i="4"/>
  <c r="M425" i="4"/>
  <c r="K385" i="4"/>
  <c r="L385" i="4"/>
  <c r="I296" i="4"/>
  <c r="J296" i="4"/>
  <c r="M296" i="4" s="1"/>
  <c r="I297" i="4"/>
  <c r="J297" i="4"/>
  <c r="M297" i="4" s="1"/>
  <c r="O297" i="4" s="1"/>
  <c r="I298" i="4"/>
  <c r="J298" i="4"/>
  <c r="M298" i="4" s="1"/>
  <c r="O298" i="4" s="1"/>
  <c r="I299" i="4"/>
  <c r="J299" i="4"/>
  <c r="M299" i="4" s="1"/>
  <c r="I300" i="4"/>
  <c r="J300" i="4"/>
  <c r="M300" i="4" s="1"/>
  <c r="I301" i="4"/>
  <c r="J301" i="4"/>
  <c r="M301" i="4" s="1"/>
  <c r="O301" i="4" s="1"/>
  <c r="I302" i="4"/>
  <c r="J302" i="4"/>
  <c r="M302" i="4" s="1"/>
  <c r="I303" i="4"/>
  <c r="J303" i="4"/>
  <c r="M303" i="4" s="1"/>
  <c r="I304" i="4"/>
  <c r="J304" i="4"/>
  <c r="M304" i="4" s="1"/>
  <c r="O304" i="4" s="1"/>
  <c r="P304" i="4" s="1"/>
  <c r="I305" i="4"/>
  <c r="J305" i="4"/>
  <c r="I306" i="4"/>
  <c r="J306" i="4"/>
  <c r="M306" i="4" s="1"/>
  <c r="I307" i="4"/>
  <c r="J307" i="4"/>
  <c r="M307" i="4" s="1"/>
  <c r="O307" i="4" s="1"/>
  <c r="P307" i="4" s="1"/>
  <c r="I308" i="4"/>
  <c r="J308" i="4"/>
  <c r="M308" i="4" s="1"/>
  <c r="O308" i="4" s="1"/>
  <c r="I309" i="4"/>
  <c r="J309" i="4"/>
  <c r="M309" i="4" s="1"/>
  <c r="I310" i="4"/>
  <c r="J310" i="4"/>
  <c r="M310" i="4" s="1"/>
  <c r="O310" i="4" s="1"/>
  <c r="I311" i="4"/>
  <c r="J311" i="4"/>
  <c r="M311" i="4" s="1"/>
  <c r="O311" i="4" s="1"/>
  <c r="I312" i="4"/>
  <c r="J312" i="4"/>
  <c r="M312" i="4" s="1"/>
  <c r="I313" i="4"/>
  <c r="J313" i="4"/>
  <c r="M313" i="4" s="1"/>
  <c r="O313" i="4" s="1"/>
  <c r="I314" i="4"/>
  <c r="J314" i="4"/>
  <c r="M314" i="4" s="1"/>
  <c r="I315" i="4"/>
  <c r="J315" i="4"/>
  <c r="M315" i="4" s="1"/>
  <c r="I316" i="4"/>
  <c r="J316" i="4"/>
  <c r="M316" i="4" s="1"/>
  <c r="O316" i="4" s="1"/>
  <c r="I317" i="4"/>
  <c r="J317" i="4"/>
  <c r="M317" i="4" s="1"/>
  <c r="I318" i="4"/>
  <c r="J318" i="4"/>
  <c r="M318" i="4" s="1"/>
  <c r="I319" i="4"/>
  <c r="J319" i="4"/>
  <c r="M319" i="4" s="1"/>
  <c r="I320" i="4"/>
  <c r="J320" i="4"/>
  <c r="M320" i="4" s="1"/>
  <c r="I321" i="4"/>
  <c r="J321" i="4"/>
  <c r="M321" i="4" s="1"/>
  <c r="I322" i="4"/>
  <c r="J322" i="4"/>
  <c r="M322" i="4" s="1"/>
  <c r="O322" i="4" s="1"/>
  <c r="I323" i="4"/>
  <c r="J323" i="4"/>
  <c r="M323" i="4" s="1"/>
  <c r="I324" i="4"/>
  <c r="J324" i="4"/>
  <c r="M324" i="4" s="1"/>
  <c r="I325" i="4"/>
  <c r="J325" i="4"/>
  <c r="M325" i="4" s="1"/>
  <c r="I326" i="4"/>
  <c r="J326" i="4"/>
  <c r="M326" i="4" s="1"/>
  <c r="O326" i="4" s="1"/>
  <c r="I327" i="4"/>
  <c r="J327" i="4"/>
  <c r="M327" i="4" s="1"/>
  <c r="I328" i="4"/>
  <c r="J328" i="4"/>
  <c r="M328" i="4" s="1"/>
  <c r="I329" i="4"/>
  <c r="J329" i="4"/>
  <c r="M329" i="4" s="1"/>
  <c r="O329" i="4" s="1"/>
  <c r="P329" i="4" s="1"/>
  <c r="I330" i="4"/>
  <c r="J330" i="4"/>
  <c r="M330" i="4" s="1"/>
  <c r="I331" i="4"/>
  <c r="J331" i="4"/>
  <c r="M331" i="4" s="1"/>
  <c r="I332" i="4"/>
  <c r="J332" i="4"/>
  <c r="M332" i="4" s="1"/>
  <c r="O332" i="4" s="1"/>
  <c r="P332" i="4" s="1"/>
  <c r="I333" i="4"/>
  <c r="J333" i="4"/>
  <c r="M333" i="4" s="1"/>
  <c r="I334" i="4"/>
  <c r="J334" i="4"/>
  <c r="M334" i="4" s="1"/>
  <c r="I335" i="4"/>
  <c r="J335" i="4"/>
  <c r="M335" i="4" s="1"/>
  <c r="O335" i="4" s="1"/>
  <c r="P335" i="4" s="1"/>
  <c r="I336" i="4"/>
  <c r="J336" i="4"/>
  <c r="M336" i="4" s="1"/>
  <c r="I337" i="4"/>
  <c r="J337" i="4"/>
  <c r="M337" i="4" s="1"/>
  <c r="I338" i="4"/>
  <c r="J338" i="4"/>
  <c r="M338" i="4" s="1"/>
  <c r="I339" i="4"/>
  <c r="J339" i="4"/>
  <c r="M339" i="4" s="1"/>
  <c r="I340" i="4"/>
  <c r="J340" i="4"/>
  <c r="M340" i="4" s="1"/>
  <c r="I341" i="4"/>
  <c r="J341" i="4"/>
  <c r="M341" i="4" s="1"/>
  <c r="O341" i="4" s="1"/>
  <c r="I342" i="4"/>
  <c r="J342" i="4"/>
  <c r="M342" i="4" s="1"/>
  <c r="O342" i="4" s="1"/>
  <c r="I343" i="4"/>
  <c r="J343" i="4"/>
  <c r="M343" i="4" s="1"/>
  <c r="I344" i="4"/>
  <c r="J344" i="4"/>
  <c r="M344" i="4" s="1"/>
  <c r="O344" i="4" s="1"/>
  <c r="I345" i="4"/>
  <c r="J345" i="4"/>
  <c r="M345" i="4" s="1"/>
  <c r="O345" i="4" s="1"/>
  <c r="I346" i="4"/>
  <c r="J346" i="4"/>
  <c r="M346" i="4" s="1"/>
  <c r="I347" i="4"/>
  <c r="J347" i="4"/>
  <c r="M347" i="4" s="1"/>
  <c r="I348" i="4"/>
  <c r="J348" i="4"/>
  <c r="M348" i="4" s="1"/>
  <c r="I349" i="4"/>
  <c r="J349" i="4"/>
  <c r="M349" i="4" s="1"/>
  <c r="O349" i="4" s="1"/>
  <c r="I350" i="4"/>
  <c r="J350" i="4"/>
  <c r="M350" i="4" s="1"/>
  <c r="I351" i="4"/>
  <c r="J351" i="4"/>
  <c r="M351" i="4" s="1"/>
  <c r="O351" i="4" s="1"/>
  <c r="I352" i="4"/>
  <c r="J352" i="4"/>
  <c r="M352" i="4" s="1"/>
  <c r="O352" i="4" s="1"/>
  <c r="I353" i="4"/>
  <c r="J353" i="4"/>
  <c r="M353" i="4" s="1"/>
  <c r="I354" i="4"/>
  <c r="J354" i="4"/>
  <c r="M354" i="4" s="1"/>
  <c r="O354" i="4" s="1"/>
  <c r="I355" i="4"/>
  <c r="J355" i="4"/>
  <c r="M355" i="4" s="1"/>
  <c r="I356" i="4"/>
  <c r="J356" i="4"/>
  <c r="M356" i="4" s="1"/>
  <c r="I357" i="4"/>
  <c r="J357" i="4"/>
  <c r="M357" i="4" s="1"/>
  <c r="I358" i="4"/>
  <c r="J358" i="4"/>
  <c r="M358" i="4" s="1"/>
  <c r="I359" i="4"/>
  <c r="J359" i="4"/>
  <c r="M359" i="4" s="1"/>
  <c r="I360" i="4"/>
  <c r="J360" i="4"/>
  <c r="M360" i="4" s="1"/>
  <c r="I361" i="4"/>
  <c r="J361" i="4"/>
  <c r="M361" i="4" s="1"/>
  <c r="I362" i="4"/>
  <c r="J362" i="4"/>
  <c r="M362" i="4" s="1"/>
  <c r="I363" i="4"/>
  <c r="J363" i="4"/>
  <c r="M363" i="4" s="1"/>
  <c r="I364" i="4"/>
  <c r="J364" i="4"/>
  <c r="M364" i="4" s="1"/>
  <c r="I365" i="4"/>
  <c r="J365" i="4"/>
  <c r="M365" i="4" s="1"/>
  <c r="I366" i="4"/>
  <c r="J366" i="4"/>
  <c r="M366" i="4" s="1"/>
  <c r="I367" i="4"/>
  <c r="J367" i="4"/>
  <c r="M367" i="4" s="1"/>
  <c r="I368" i="4"/>
  <c r="J368" i="4"/>
  <c r="M368" i="4" s="1"/>
  <c r="I369" i="4"/>
  <c r="J369" i="4"/>
  <c r="M369" i="4" s="1"/>
  <c r="I370" i="4"/>
  <c r="J370" i="4"/>
  <c r="M370" i="4" s="1"/>
  <c r="I371" i="4"/>
  <c r="J371" i="4"/>
  <c r="M371" i="4" s="1"/>
  <c r="I372" i="4"/>
  <c r="J372" i="4"/>
  <c r="M372" i="4" s="1"/>
  <c r="I373" i="4"/>
  <c r="J373" i="4"/>
  <c r="M373" i="4" s="1"/>
  <c r="I374" i="4"/>
  <c r="J374" i="4"/>
  <c r="M374" i="4" s="1"/>
  <c r="I375" i="4"/>
  <c r="J375" i="4"/>
  <c r="M375" i="4" s="1"/>
  <c r="I376" i="4"/>
  <c r="J376" i="4"/>
  <c r="M376" i="4" s="1"/>
  <c r="I377" i="4"/>
  <c r="J377" i="4"/>
  <c r="M377" i="4" s="1"/>
  <c r="I378" i="4"/>
  <c r="J378" i="4"/>
  <c r="M378" i="4" s="1"/>
  <c r="I379" i="4"/>
  <c r="J379" i="4"/>
  <c r="M379" i="4" s="1"/>
  <c r="I380" i="4"/>
  <c r="J380" i="4"/>
  <c r="M380" i="4" s="1"/>
  <c r="I381" i="4"/>
  <c r="J381" i="4"/>
  <c r="M381" i="4" s="1"/>
  <c r="I382" i="4"/>
  <c r="J382" i="4"/>
  <c r="M382" i="4" s="1"/>
  <c r="I383" i="4"/>
  <c r="J383" i="4"/>
  <c r="M383" i="4" s="1"/>
  <c r="I384" i="4"/>
  <c r="J384" i="4"/>
  <c r="M384" i="4" s="1"/>
  <c r="J295" i="4"/>
  <c r="M295" i="4" s="1"/>
  <c r="I295" i="4"/>
  <c r="M305" i="4"/>
  <c r="I765" i="4" l="1"/>
  <c r="J765" i="4"/>
  <c r="O729" i="4"/>
  <c r="P729" i="4" s="1"/>
  <c r="P731" i="4"/>
  <c r="P714" i="4"/>
  <c r="P720" i="4"/>
  <c r="O685" i="4"/>
  <c r="P685" i="4" s="1"/>
  <c r="O692" i="4"/>
  <c r="P692" i="4" s="1"/>
  <c r="O719" i="4"/>
  <c r="P719" i="4" s="1"/>
  <c r="O677" i="4"/>
  <c r="P677" i="4" s="1"/>
  <c r="O683" i="4"/>
  <c r="P683" i="4" s="1"/>
  <c r="O689" i="4"/>
  <c r="P689" i="4" s="1"/>
  <c r="O698" i="4"/>
  <c r="P698" i="4" s="1"/>
  <c r="O704" i="4"/>
  <c r="P704" i="4" s="1"/>
  <c r="I575" i="4"/>
  <c r="M675" i="4"/>
  <c r="M765" i="4" s="1"/>
  <c r="O676" i="4"/>
  <c r="P676" i="4" s="1"/>
  <c r="O682" i="4"/>
  <c r="P682" i="4" s="1"/>
  <c r="P696" i="4"/>
  <c r="O713" i="4"/>
  <c r="P713" i="4" s="1"/>
  <c r="O680" i="4"/>
  <c r="P680" i="4" s="1"/>
  <c r="O686" i="4"/>
  <c r="P686" i="4" s="1"/>
  <c r="O702" i="4"/>
  <c r="P702" i="4" s="1"/>
  <c r="O722" i="4"/>
  <c r="P722" i="4" s="1"/>
  <c r="O706" i="4"/>
  <c r="P706" i="4" s="1"/>
  <c r="O695" i="4"/>
  <c r="P695" i="4" s="1"/>
  <c r="O679" i="4"/>
  <c r="P679" i="4" s="1"/>
  <c r="O693" i="4"/>
  <c r="P693" i="4" s="1"/>
  <c r="O715" i="4"/>
  <c r="P715" i="4" s="1"/>
  <c r="I670" i="4"/>
  <c r="O678" i="4"/>
  <c r="P678" i="4" s="1"/>
  <c r="P690" i="4"/>
  <c r="P699" i="4"/>
  <c r="O681" i="4"/>
  <c r="P681" i="4" s="1"/>
  <c r="O684" i="4"/>
  <c r="P684" i="4" s="1"/>
  <c r="O687" i="4"/>
  <c r="P687" i="4" s="1"/>
  <c r="O688" i="4"/>
  <c r="P688" i="4" s="1"/>
  <c r="O691" i="4"/>
  <c r="P691" i="4" s="1"/>
  <c r="O694" i="4"/>
  <c r="P694" i="4" s="1"/>
  <c r="O697" i="4"/>
  <c r="P697" i="4" s="1"/>
  <c r="P701" i="4"/>
  <c r="P709" i="4"/>
  <c r="P712" i="4"/>
  <c r="O725" i="4"/>
  <c r="P725" i="4" s="1"/>
  <c r="O727" i="4"/>
  <c r="P727" i="4" s="1"/>
  <c r="P734" i="4"/>
  <c r="P735" i="4"/>
  <c r="J670" i="4"/>
  <c r="M580" i="4"/>
  <c r="O580" i="4" s="1"/>
  <c r="P580" i="4" s="1"/>
  <c r="P703" i="4"/>
  <c r="O728" i="4"/>
  <c r="P728" i="4" s="1"/>
  <c r="O705" i="4"/>
  <c r="P705" i="4" s="1"/>
  <c r="O708" i="4"/>
  <c r="P708" i="4" s="1"/>
  <c r="O711" i="4"/>
  <c r="P711" i="4" s="1"/>
  <c r="P718" i="4"/>
  <c r="P721" i="4"/>
  <c r="P724" i="4"/>
  <c r="O618" i="4"/>
  <c r="P618" i="4" s="1"/>
  <c r="O629" i="4"/>
  <c r="P629" i="4" s="1"/>
  <c r="O640" i="4"/>
  <c r="P640" i="4" s="1"/>
  <c r="P619" i="4"/>
  <c r="O583" i="4"/>
  <c r="P583" i="4" s="1"/>
  <c r="O588" i="4"/>
  <c r="P588" i="4" s="1"/>
  <c r="O581" i="4"/>
  <c r="P581" i="4" s="1"/>
  <c r="O584" i="4"/>
  <c r="P584" i="4" s="1"/>
  <c r="O591" i="4"/>
  <c r="P591" i="4" s="1"/>
  <c r="O582" i="4"/>
  <c r="P582" i="4" s="1"/>
  <c r="O587" i="4"/>
  <c r="P587" i="4" s="1"/>
  <c r="O610" i="4"/>
  <c r="P610" i="4" s="1"/>
  <c r="O620" i="4"/>
  <c r="P620" i="4" s="1"/>
  <c r="M575" i="4"/>
  <c r="O595" i="4"/>
  <c r="P595" i="4" s="1"/>
  <c r="O586" i="4"/>
  <c r="P586" i="4" s="1"/>
  <c r="P589" i="4"/>
  <c r="P592" i="4"/>
  <c r="O593" i="4"/>
  <c r="P593" i="4" s="1"/>
  <c r="O594" i="4"/>
  <c r="P594" i="4" s="1"/>
  <c r="O596" i="4"/>
  <c r="P596" i="4" s="1"/>
  <c r="O597" i="4"/>
  <c r="P597" i="4" s="1"/>
  <c r="O601" i="4"/>
  <c r="P601" i="4" s="1"/>
  <c r="O636" i="4"/>
  <c r="P636" i="4" s="1"/>
  <c r="O616" i="4"/>
  <c r="P616" i="4" s="1"/>
  <c r="O598" i="4"/>
  <c r="P598" i="4" s="1"/>
  <c r="P630" i="4"/>
  <c r="O600" i="4"/>
  <c r="P600" i="4" s="1"/>
  <c r="O604" i="4"/>
  <c r="P604" i="4" s="1"/>
  <c r="O634" i="4"/>
  <c r="P634" i="4" s="1"/>
  <c r="J575" i="4"/>
  <c r="O603" i="4"/>
  <c r="P603" i="4" s="1"/>
  <c r="O607" i="4"/>
  <c r="P607" i="4" s="1"/>
  <c r="P609" i="4"/>
  <c r="O627" i="4"/>
  <c r="P627" i="4" s="1"/>
  <c r="O613" i="4"/>
  <c r="P613" i="4" s="1"/>
  <c r="P590" i="4"/>
  <c r="O606" i="4"/>
  <c r="P606" i="4" s="1"/>
  <c r="O614" i="4"/>
  <c r="P614" i="4" s="1"/>
  <c r="O617" i="4"/>
  <c r="P617" i="4" s="1"/>
  <c r="O622" i="4"/>
  <c r="P622" i="4" s="1"/>
  <c r="O632" i="4"/>
  <c r="P632" i="4" s="1"/>
  <c r="O641" i="4"/>
  <c r="P641" i="4" s="1"/>
  <c r="O625" i="4"/>
  <c r="P625" i="4" s="1"/>
  <c r="O635" i="4"/>
  <c r="P635" i="4" s="1"/>
  <c r="O628" i="4"/>
  <c r="P628" i="4" s="1"/>
  <c r="O631" i="4"/>
  <c r="P631" i="4" s="1"/>
  <c r="O638" i="4"/>
  <c r="P638" i="4" s="1"/>
  <c r="O624" i="4"/>
  <c r="P624" i="4" s="1"/>
  <c r="P513" i="4"/>
  <c r="P526" i="4"/>
  <c r="O518" i="4"/>
  <c r="P518" i="4" s="1"/>
  <c r="O539" i="4"/>
  <c r="P539" i="4" s="1"/>
  <c r="O511" i="4"/>
  <c r="P511" i="4" s="1"/>
  <c r="O516" i="4"/>
  <c r="P516" i="4" s="1"/>
  <c r="P497" i="4"/>
  <c r="P499" i="4"/>
  <c r="P521" i="4"/>
  <c r="P523" i="4"/>
  <c r="O488" i="4"/>
  <c r="P488" i="4" s="1"/>
  <c r="O486" i="4"/>
  <c r="P486" i="4" s="1"/>
  <c r="O490" i="4"/>
  <c r="P490" i="4" s="1"/>
  <c r="O493" i="4"/>
  <c r="P493" i="4" s="1"/>
  <c r="O531" i="4"/>
  <c r="P531" i="4" s="1"/>
  <c r="O489" i="4"/>
  <c r="P489" i="4" s="1"/>
  <c r="O492" i="4"/>
  <c r="P492" i="4" s="1"/>
  <c r="O485" i="4"/>
  <c r="P485" i="4" s="1"/>
  <c r="P491" i="4"/>
  <c r="P494" i="4"/>
  <c r="O496" i="4"/>
  <c r="P496" i="4" s="1"/>
  <c r="O498" i="4"/>
  <c r="P498" i="4" s="1"/>
  <c r="P501" i="4"/>
  <c r="O542" i="4"/>
  <c r="P542" i="4" s="1"/>
  <c r="P502" i="4"/>
  <c r="O507" i="4"/>
  <c r="P507" i="4" s="1"/>
  <c r="O512" i="4"/>
  <c r="P512" i="4" s="1"/>
  <c r="O514" i="4"/>
  <c r="P514" i="4" s="1"/>
  <c r="O519" i="4"/>
  <c r="P519" i="4" s="1"/>
  <c r="O522" i="4"/>
  <c r="P522" i="4" s="1"/>
  <c r="O524" i="4"/>
  <c r="P524" i="4" s="1"/>
  <c r="P504" i="4"/>
  <c r="O506" i="4"/>
  <c r="P506" i="4" s="1"/>
  <c r="O534" i="4"/>
  <c r="P534" i="4" s="1"/>
  <c r="O544" i="4"/>
  <c r="P544" i="4" s="1"/>
  <c r="P446" i="4"/>
  <c r="P505" i="4"/>
  <c r="P508" i="4"/>
  <c r="O510" i="4"/>
  <c r="P510" i="4" s="1"/>
  <c r="O515" i="4"/>
  <c r="P515" i="4" s="1"/>
  <c r="O517" i="4"/>
  <c r="P517" i="4" s="1"/>
  <c r="O520" i="4"/>
  <c r="P520" i="4" s="1"/>
  <c r="O525" i="4"/>
  <c r="P525" i="4" s="1"/>
  <c r="O527" i="4"/>
  <c r="P527" i="4" s="1"/>
  <c r="O528" i="4"/>
  <c r="P528" i="4" s="1"/>
  <c r="O535" i="4"/>
  <c r="P535" i="4" s="1"/>
  <c r="O500" i="4"/>
  <c r="P500" i="4" s="1"/>
  <c r="O503" i="4"/>
  <c r="P503" i="4" s="1"/>
  <c r="O509" i="4"/>
  <c r="P509" i="4" s="1"/>
  <c r="O538" i="4"/>
  <c r="P538" i="4" s="1"/>
  <c r="P529" i="4"/>
  <c r="P532" i="4"/>
  <c r="O541" i="4"/>
  <c r="P541" i="4" s="1"/>
  <c r="P545" i="4"/>
  <c r="O495" i="4"/>
  <c r="P495" i="4" s="1"/>
  <c r="O537" i="4"/>
  <c r="P537" i="4" s="1"/>
  <c r="O540" i="4"/>
  <c r="P540" i="4" s="1"/>
  <c r="O530" i="4"/>
  <c r="P530" i="4" s="1"/>
  <c r="O533" i="4"/>
  <c r="P533" i="4" s="1"/>
  <c r="P536" i="4"/>
  <c r="O546" i="4"/>
  <c r="P546" i="4" s="1"/>
  <c r="O543" i="4"/>
  <c r="P543" i="4" s="1"/>
  <c r="O397" i="4"/>
  <c r="P397" i="4" s="1"/>
  <c r="J480" i="4"/>
  <c r="O436" i="4"/>
  <c r="P436" i="4" s="1"/>
  <c r="O434" i="4"/>
  <c r="P434" i="4" s="1"/>
  <c r="P439" i="4"/>
  <c r="J385" i="4"/>
  <c r="M385" i="4"/>
  <c r="I385" i="4"/>
  <c r="P400" i="4"/>
  <c r="P429" i="4"/>
  <c r="O394" i="4"/>
  <c r="P394" i="4" s="1"/>
  <c r="O392" i="4"/>
  <c r="P392" i="4" s="1"/>
  <c r="O428" i="4"/>
  <c r="P428" i="4" s="1"/>
  <c r="O418" i="4"/>
  <c r="P418" i="4" s="1"/>
  <c r="O431" i="4"/>
  <c r="P431" i="4" s="1"/>
  <c r="M390" i="4"/>
  <c r="O404" i="4"/>
  <c r="P404" i="4" s="1"/>
  <c r="O407" i="4"/>
  <c r="P407" i="4" s="1"/>
  <c r="O410" i="4"/>
  <c r="P410" i="4" s="1"/>
  <c r="O413" i="4"/>
  <c r="P413" i="4" s="1"/>
  <c r="O416" i="4"/>
  <c r="P416" i="4" s="1"/>
  <c r="P421" i="4"/>
  <c r="O422" i="4"/>
  <c r="P422" i="4" s="1"/>
  <c r="O425" i="4"/>
  <c r="P425" i="4" s="1"/>
  <c r="O451" i="4"/>
  <c r="P451" i="4" s="1"/>
  <c r="O393" i="4"/>
  <c r="P393" i="4" s="1"/>
  <c r="O395" i="4"/>
  <c r="P395" i="4" s="1"/>
  <c r="O405" i="4"/>
  <c r="P405" i="4" s="1"/>
  <c r="O408" i="4"/>
  <c r="P408" i="4" s="1"/>
  <c r="O411" i="4"/>
  <c r="P411" i="4" s="1"/>
  <c r="O414" i="4"/>
  <c r="P414" i="4" s="1"/>
  <c r="O417" i="4"/>
  <c r="P417" i="4" s="1"/>
  <c r="O432" i="4"/>
  <c r="P432" i="4" s="1"/>
  <c r="P398" i="4"/>
  <c r="O438" i="4"/>
  <c r="P438" i="4" s="1"/>
  <c r="P401" i="4"/>
  <c r="P396" i="4"/>
  <c r="P399" i="4"/>
  <c r="P402" i="4"/>
  <c r="O403" i="4"/>
  <c r="P403" i="4" s="1"/>
  <c r="O406" i="4"/>
  <c r="P406" i="4" s="1"/>
  <c r="O409" i="4"/>
  <c r="P409" i="4" s="1"/>
  <c r="O412" i="4"/>
  <c r="P412" i="4" s="1"/>
  <c r="O415" i="4"/>
  <c r="P415" i="4" s="1"/>
  <c r="O423" i="4"/>
  <c r="P423" i="4" s="1"/>
  <c r="O426" i="4"/>
  <c r="P426" i="4" s="1"/>
  <c r="P430" i="4"/>
  <c r="I480" i="4"/>
  <c r="O420" i="4"/>
  <c r="P420" i="4" s="1"/>
  <c r="O424" i="4"/>
  <c r="P424" i="4" s="1"/>
  <c r="O427" i="4"/>
  <c r="P427" i="4" s="1"/>
  <c r="O435" i="4"/>
  <c r="P435" i="4" s="1"/>
  <c r="O448" i="4"/>
  <c r="P448" i="4" s="1"/>
  <c r="O441" i="4"/>
  <c r="P441" i="4" s="1"/>
  <c r="O444" i="4"/>
  <c r="P444" i="4" s="1"/>
  <c r="O450" i="4"/>
  <c r="P450" i="4" s="1"/>
  <c r="O437" i="4"/>
  <c r="P437" i="4" s="1"/>
  <c r="P440" i="4"/>
  <c r="P443" i="4"/>
  <c r="O442" i="4"/>
  <c r="P442" i="4" s="1"/>
  <c r="O445" i="4"/>
  <c r="P445" i="4" s="1"/>
  <c r="P449" i="4"/>
  <c r="O447" i="4"/>
  <c r="P447" i="4" s="1"/>
  <c r="P341" i="4"/>
  <c r="O325" i="4"/>
  <c r="P325" i="4" s="1"/>
  <c r="O323" i="4"/>
  <c r="P323" i="4" s="1"/>
  <c r="O348" i="4"/>
  <c r="P348" i="4" s="1"/>
  <c r="O333" i="4"/>
  <c r="P333" i="4" s="1"/>
  <c r="O339" i="4"/>
  <c r="P339" i="4" s="1"/>
  <c r="P316" i="4"/>
  <c r="O336" i="4"/>
  <c r="P336" i="4" s="1"/>
  <c r="P297" i="4"/>
  <c r="O319" i="4"/>
  <c r="P319" i="4" s="1"/>
  <c r="P344" i="4"/>
  <c r="P313" i="4"/>
  <c r="P322" i="4"/>
  <c r="P342" i="4"/>
  <c r="P301" i="4"/>
  <c r="O330" i="4"/>
  <c r="P330" i="4" s="1"/>
  <c r="O334" i="4"/>
  <c r="P334" i="4" s="1"/>
  <c r="O299" i="4"/>
  <c r="P299" i="4" s="1"/>
  <c r="O324" i="4"/>
  <c r="P324" i="4" s="1"/>
  <c r="P298" i="4"/>
  <c r="O306" i="4"/>
  <c r="P306" i="4" s="1"/>
  <c r="O295" i="4"/>
  <c r="P295" i="4" s="1"/>
  <c r="O296" i="4"/>
  <c r="P296" i="4" s="1"/>
  <c r="O300" i="4"/>
  <c r="P300" i="4" s="1"/>
  <c r="O303" i="4"/>
  <c r="P303" i="4" s="1"/>
  <c r="P310" i="4"/>
  <c r="O327" i="4"/>
  <c r="P327" i="4" s="1"/>
  <c r="O302" i="4"/>
  <c r="P302" i="4" s="1"/>
  <c r="O305" i="4"/>
  <c r="P305" i="4" s="1"/>
  <c r="O355" i="4"/>
  <c r="P355" i="4" s="1"/>
  <c r="O312" i="4"/>
  <c r="P312" i="4" s="1"/>
  <c r="O315" i="4"/>
  <c r="P315" i="4" s="1"/>
  <c r="O318" i="4"/>
  <c r="P318" i="4" s="1"/>
  <c r="O321" i="4"/>
  <c r="P321" i="4" s="1"/>
  <c r="O338" i="4"/>
  <c r="P338" i="4" s="1"/>
  <c r="O309" i="4"/>
  <c r="P309" i="4" s="1"/>
  <c r="O314" i="4"/>
  <c r="P314" i="4" s="1"/>
  <c r="O317" i="4"/>
  <c r="P317" i="4" s="1"/>
  <c r="O320" i="4"/>
  <c r="P320" i="4" s="1"/>
  <c r="O337" i="4"/>
  <c r="P337" i="4" s="1"/>
  <c r="P308" i="4"/>
  <c r="P311" i="4"/>
  <c r="P326" i="4"/>
  <c r="O328" i="4"/>
  <c r="P328" i="4" s="1"/>
  <c r="O331" i="4"/>
  <c r="P331" i="4" s="1"/>
  <c r="O340" i="4"/>
  <c r="P340" i="4" s="1"/>
  <c r="O343" i="4"/>
  <c r="P343" i="4" s="1"/>
  <c r="P345" i="4"/>
  <c r="O347" i="4"/>
  <c r="P347" i="4" s="1"/>
  <c r="O350" i="4"/>
  <c r="P350" i="4" s="1"/>
  <c r="O353" i="4"/>
  <c r="P353" i="4" s="1"/>
  <c r="O346" i="4"/>
  <c r="P346" i="4" s="1"/>
  <c r="P349" i="4"/>
  <c r="P351" i="4"/>
  <c r="P354" i="4"/>
  <c r="P352" i="4"/>
  <c r="O356" i="4"/>
  <c r="P356" i="4" s="1"/>
  <c r="I201" i="4"/>
  <c r="J201" i="4"/>
  <c r="M201" i="4" s="1"/>
  <c r="I202" i="4"/>
  <c r="J202" i="4"/>
  <c r="M202" i="4" s="1"/>
  <c r="I203" i="4"/>
  <c r="J203" i="4"/>
  <c r="M203" i="4" s="1"/>
  <c r="I204" i="4"/>
  <c r="J204" i="4"/>
  <c r="M204" i="4" s="1"/>
  <c r="O204" i="4" s="1"/>
  <c r="I205" i="4"/>
  <c r="J205" i="4"/>
  <c r="M205" i="4" s="1"/>
  <c r="I206" i="4"/>
  <c r="J206" i="4"/>
  <c r="M206" i="4" s="1"/>
  <c r="I207" i="4"/>
  <c r="J207" i="4"/>
  <c r="M207" i="4" s="1"/>
  <c r="O207" i="4" s="1"/>
  <c r="I208" i="4"/>
  <c r="J208" i="4"/>
  <c r="M208" i="4" s="1"/>
  <c r="I209" i="4"/>
  <c r="J209" i="4"/>
  <c r="M209" i="4" s="1"/>
  <c r="O209" i="4" s="1"/>
  <c r="I210" i="4"/>
  <c r="J210" i="4"/>
  <c r="M210" i="4" s="1"/>
  <c r="O210" i="4" s="1"/>
  <c r="I211" i="4"/>
  <c r="J211" i="4"/>
  <c r="M211" i="4" s="1"/>
  <c r="I212" i="4"/>
  <c r="J212" i="4"/>
  <c r="M212" i="4" s="1"/>
  <c r="O212" i="4" s="1"/>
  <c r="I213" i="4"/>
  <c r="J213" i="4"/>
  <c r="M213" i="4" s="1"/>
  <c r="O213" i="4" s="1"/>
  <c r="I214" i="4"/>
  <c r="J214" i="4"/>
  <c r="M214" i="4" s="1"/>
  <c r="I215" i="4"/>
  <c r="J215" i="4"/>
  <c r="M215" i="4" s="1"/>
  <c r="O215" i="4" s="1"/>
  <c r="P215" i="4" s="1"/>
  <c r="I216" i="4"/>
  <c r="J216" i="4"/>
  <c r="M216" i="4" s="1"/>
  <c r="I217" i="4"/>
  <c r="J217" i="4"/>
  <c r="M217" i="4" s="1"/>
  <c r="I218" i="4"/>
  <c r="J218" i="4"/>
  <c r="M218" i="4" s="1"/>
  <c r="O218" i="4" s="1"/>
  <c r="P218" i="4" s="1"/>
  <c r="I219" i="4"/>
  <c r="J219" i="4"/>
  <c r="M219" i="4" s="1"/>
  <c r="I220" i="4"/>
  <c r="J220" i="4"/>
  <c r="M220" i="4" s="1"/>
  <c r="I221" i="4"/>
  <c r="J221" i="4"/>
  <c r="M221" i="4" s="1"/>
  <c r="O221" i="4" s="1"/>
  <c r="P221" i="4" s="1"/>
  <c r="I222" i="4"/>
  <c r="J222" i="4"/>
  <c r="M222" i="4" s="1"/>
  <c r="I223" i="4"/>
  <c r="J223" i="4"/>
  <c r="M223" i="4" s="1"/>
  <c r="I224" i="4"/>
  <c r="J224" i="4"/>
  <c r="M224" i="4" s="1"/>
  <c r="O224" i="4" s="1"/>
  <c r="P224" i="4" s="1"/>
  <c r="I225" i="4"/>
  <c r="J225" i="4"/>
  <c r="M225" i="4" s="1"/>
  <c r="O225" i="4" s="1"/>
  <c r="I226" i="4"/>
  <c r="J226" i="4"/>
  <c r="M226" i="4" s="1"/>
  <c r="O226" i="4" s="1"/>
  <c r="P226" i="4" s="1"/>
  <c r="I227" i="4"/>
  <c r="J227" i="4"/>
  <c r="M227" i="4" s="1"/>
  <c r="I228" i="4"/>
  <c r="J228" i="4"/>
  <c r="M228" i="4" s="1"/>
  <c r="I229" i="4"/>
  <c r="J229" i="4"/>
  <c r="M229" i="4" s="1"/>
  <c r="O229" i="4" s="1"/>
  <c r="I230" i="4"/>
  <c r="J230" i="4"/>
  <c r="M230" i="4" s="1"/>
  <c r="O230" i="4" s="1"/>
  <c r="P230" i="4" s="1"/>
  <c r="I231" i="4"/>
  <c r="J231" i="4"/>
  <c r="M231" i="4" s="1"/>
  <c r="I232" i="4"/>
  <c r="J232" i="4"/>
  <c r="M232" i="4" s="1"/>
  <c r="I233" i="4"/>
  <c r="J233" i="4"/>
  <c r="M233" i="4" s="1"/>
  <c r="I234" i="4"/>
  <c r="J234" i="4"/>
  <c r="M234" i="4" s="1"/>
  <c r="I235" i="4"/>
  <c r="J235" i="4"/>
  <c r="M235" i="4" s="1"/>
  <c r="I236" i="4"/>
  <c r="J236" i="4"/>
  <c r="M236" i="4" s="1"/>
  <c r="I237" i="4"/>
  <c r="J237" i="4"/>
  <c r="M237" i="4" s="1"/>
  <c r="I238" i="4"/>
  <c r="J238" i="4"/>
  <c r="M238" i="4" s="1"/>
  <c r="O238" i="4" s="1"/>
  <c r="I239" i="4"/>
  <c r="J239" i="4"/>
  <c r="M239" i="4" s="1"/>
  <c r="I240" i="4"/>
  <c r="J240" i="4"/>
  <c r="M240" i="4" s="1"/>
  <c r="I241" i="4"/>
  <c r="J241" i="4"/>
  <c r="M241" i="4" s="1"/>
  <c r="O241" i="4" s="1"/>
  <c r="I242" i="4"/>
  <c r="J242" i="4"/>
  <c r="M242" i="4" s="1"/>
  <c r="I243" i="4"/>
  <c r="J243" i="4"/>
  <c r="M243" i="4" s="1"/>
  <c r="I244" i="4"/>
  <c r="J244" i="4"/>
  <c r="M244" i="4" s="1"/>
  <c r="I245" i="4"/>
  <c r="J245" i="4"/>
  <c r="M245" i="4" s="1"/>
  <c r="I246" i="4"/>
  <c r="J246" i="4"/>
  <c r="M246" i="4" s="1"/>
  <c r="I247" i="4"/>
  <c r="J247" i="4"/>
  <c r="M247" i="4" s="1"/>
  <c r="I248" i="4"/>
  <c r="J248" i="4"/>
  <c r="M248" i="4" s="1"/>
  <c r="I249" i="4"/>
  <c r="J249" i="4"/>
  <c r="M249" i="4" s="1"/>
  <c r="I250" i="4"/>
  <c r="J250" i="4"/>
  <c r="M250" i="4" s="1"/>
  <c r="O250" i="4" s="1"/>
  <c r="P250" i="4" s="1"/>
  <c r="I251" i="4"/>
  <c r="J251" i="4"/>
  <c r="M251" i="4" s="1"/>
  <c r="O251" i="4" s="1"/>
  <c r="I252" i="4"/>
  <c r="J252" i="4"/>
  <c r="M252" i="4" s="1"/>
  <c r="I253" i="4"/>
  <c r="J253" i="4"/>
  <c r="M253" i="4" s="1"/>
  <c r="O253" i="4" s="1"/>
  <c r="P253" i="4" s="1"/>
  <c r="I254" i="4"/>
  <c r="J254" i="4"/>
  <c r="M254" i="4" s="1"/>
  <c r="O254" i="4" s="1"/>
  <c r="I255" i="4"/>
  <c r="J255" i="4"/>
  <c r="M255" i="4" s="1"/>
  <c r="I256" i="4"/>
  <c r="J256" i="4"/>
  <c r="M256" i="4" s="1"/>
  <c r="O256" i="4" s="1"/>
  <c r="P256" i="4" s="1"/>
  <c r="I257" i="4"/>
  <c r="J257" i="4"/>
  <c r="M257" i="4" s="1"/>
  <c r="I258" i="4"/>
  <c r="J258" i="4"/>
  <c r="M258" i="4" s="1"/>
  <c r="I259" i="4"/>
  <c r="J259" i="4"/>
  <c r="M259" i="4" s="1"/>
  <c r="I260" i="4"/>
  <c r="J260" i="4"/>
  <c r="M260" i="4" s="1"/>
  <c r="I261" i="4"/>
  <c r="J261" i="4"/>
  <c r="M261" i="4" s="1"/>
  <c r="I262" i="4"/>
  <c r="J262" i="4"/>
  <c r="M262" i="4" s="1"/>
  <c r="I263" i="4"/>
  <c r="J263" i="4"/>
  <c r="M263" i="4" s="1"/>
  <c r="I264" i="4"/>
  <c r="J264" i="4"/>
  <c r="M264" i="4" s="1"/>
  <c r="I265" i="4"/>
  <c r="J265" i="4"/>
  <c r="M265" i="4" s="1"/>
  <c r="I266" i="4"/>
  <c r="J266" i="4"/>
  <c r="M266" i="4" s="1"/>
  <c r="I267" i="4"/>
  <c r="J267" i="4"/>
  <c r="M267" i="4" s="1"/>
  <c r="I268" i="4"/>
  <c r="J268" i="4"/>
  <c r="M268" i="4" s="1"/>
  <c r="I269" i="4"/>
  <c r="J269" i="4"/>
  <c r="M269" i="4" s="1"/>
  <c r="I270" i="4"/>
  <c r="J270" i="4"/>
  <c r="M270" i="4" s="1"/>
  <c r="I271" i="4"/>
  <c r="J271" i="4"/>
  <c r="M271" i="4" s="1"/>
  <c r="I272" i="4"/>
  <c r="J272" i="4"/>
  <c r="M272" i="4" s="1"/>
  <c r="I273" i="4"/>
  <c r="J273" i="4"/>
  <c r="M273" i="4" s="1"/>
  <c r="I274" i="4"/>
  <c r="J274" i="4"/>
  <c r="M274" i="4" s="1"/>
  <c r="I275" i="4"/>
  <c r="J275" i="4"/>
  <c r="M275" i="4" s="1"/>
  <c r="I276" i="4"/>
  <c r="J276" i="4"/>
  <c r="M276" i="4" s="1"/>
  <c r="I277" i="4"/>
  <c r="J277" i="4"/>
  <c r="M277" i="4" s="1"/>
  <c r="I278" i="4"/>
  <c r="J278" i="4"/>
  <c r="M278" i="4" s="1"/>
  <c r="I279" i="4"/>
  <c r="J279" i="4"/>
  <c r="M279" i="4" s="1"/>
  <c r="I280" i="4"/>
  <c r="J280" i="4"/>
  <c r="M280" i="4" s="1"/>
  <c r="I281" i="4"/>
  <c r="J281" i="4"/>
  <c r="M281" i="4" s="1"/>
  <c r="I282" i="4"/>
  <c r="J282" i="4"/>
  <c r="M282" i="4" s="1"/>
  <c r="I283" i="4"/>
  <c r="J283" i="4"/>
  <c r="M283" i="4" s="1"/>
  <c r="I284" i="4"/>
  <c r="J284" i="4"/>
  <c r="M284" i="4" s="1"/>
  <c r="I285" i="4"/>
  <c r="J285" i="4"/>
  <c r="M285" i="4" s="1"/>
  <c r="I286" i="4"/>
  <c r="J286" i="4"/>
  <c r="M286" i="4" s="1"/>
  <c r="I287" i="4"/>
  <c r="J287" i="4"/>
  <c r="M287" i="4" s="1"/>
  <c r="I288" i="4"/>
  <c r="J288" i="4"/>
  <c r="M288" i="4" s="1"/>
  <c r="I289" i="4"/>
  <c r="J289" i="4"/>
  <c r="M289" i="4" s="1"/>
  <c r="J200" i="4"/>
  <c r="M200" i="4" s="1"/>
  <c r="I200" i="4"/>
  <c r="L290" i="4"/>
  <c r="K290" i="4"/>
  <c r="K195" i="4"/>
  <c r="L195" i="4"/>
  <c r="I106" i="4"/>
  <c r="J106" i="4"/>
  <c r="I107" i="4"/>
  <c r="J107" i="4"/>
  <c r="I108" i="4"/>
  <c r="J108" i="4"/>
  <c r="I109" i="4"/>
  <c r="J109" i="4"/>
  <c r="I110" i="4"/>
  <c r="J110" i="4"/>
  <c r="I111" i="4"/>
  <c r="J111" i="4"/>
  <c r="I112" i="4"/>
  <c r="J112" i="4"/>
  <c r="I113" i="4"/>
  <c r="J113" i="4"/>
  <c r="I114" i="4"/>
  <c r="J114" i="4"/>
  <c r="I115" i="4"/>
  <c r="J115" i="4"/>
  <c r="I116" i="4"/>
  <c r="J116" i="4"/>
  <c r="I117" i="4"/>
  <c r="J117" i="4"/>
  <c r="I118" i="4"/>
  <c r="J118" i="4"/>
  <c r="I119" i="4"/>
  <c r="J119" i="4"/>
  <c r="I120" i="4"/>
  <c r="J120" i="4"/>
  <c r="I121" i="4"/>
  <c r="J121" i="4"/>
  <c r="I122" i="4"/>
  <c r="J122" i="4"/>
  <c r="I123" i="4"/>
  <c r="J123" i="4"/>
  <c r="I124" i="4"/>
  <c r="J124" i="4"/>
  <c r="I125" i="4"/>
  <c r="J125" i="4"/>
  <c r="I126" i="4"/>
  <c r="J126" i="4"/>
  <c r="I127" i="4"/>
  <c r="J127" i="4"/>
  <c r="I128" i="4"/>
  <c r="J128" i="4"/>
  <c r="I129" i="4"/>
  <c r="J129" i="4"/>
  <c r="I130" i="4"/>
  <c r="J130" i="4"/>
  <c r="I131" i="4"/>
  <c r="J131" i="4"/>
  <c r="I132" i="4"/>
  <c r="J132" i="4"/>
  <c r="I133" i="4"/>
  <c r="J133" i="4"/>
  <c r="I134" i="4"/>
  <c r="J134" i="4"/>
  <c r="I135" i="4"/>
  <c r="J135" i="4"/>
  <c r="I136" i="4"/>
  <c r="J136" i="4"/>
  <c r="I137" i="4"/>
  <c r="J137" i="4"/>
  <c r="I138" i="4"/>
  <c r="J138" i="4"/>
  <c r="I139" i="4"/>
  <c r="J139" i="4"/>
  <c r="I140" i="4"/>
  <c r="J140" i="4"/>
  <c r="I141" i="4"/>
  <c r="J141" i="4"/>
  <c r="I142" i="4"/>
  <c r="J142" i="4"/>
  <c r="I143" i="4"/>
  <c r="J143" i="4"/>
  <c r="I144" i="4"/>
  <c r="J144" i="4"/>
  <c r="I145" i="4"/>
  <c r="J145" i="4"/>
  <c r="I146" i="4"/>
  <c r="J146" i="4"/>
  <c r="I147" i="4"/>
  <c r="J147" i="4"/>
  <c r="I148" i="4"/>
  <c r="J148" i="4"/>
  <c r="I149" i="4"/>
  <c r="J149" i="4"/>
  <c r="I150" i="4"/>
  <c r="J150" i="4"/>
  <c r="I151" i="4"/>
  <c r="J151" i="4"/>
  <c r="I152" i="4"/>
  <c r="J152" i="4"/>
  <c r="I153" i="4"/>
  <c r="J153" i="4"/>
  <c r="I154" i="4"/>
  <c r="J154" i="4"/>
  <c r="I155" i="4"/>
  <c r="J155" i="4"/>
  <c r="I156" i="4"/>
  <c r="J156" i="4"/>
  <c r="I157" i="4"/>
  <c r="J157" i="4"/>
  <c r="I158" i="4"/>
  <c r="J158" i="4"/>
  <c r="I159" i="4"/>
  <c r="J159" i="4"/>
  <c r="I160" i="4"/>
  <c r="J160" i="4"/>
  <c r="I161" i="4"/>
  <c r="J161" i="4"/>
  <c r="I162" i="4"/>
  <c r="J162" i="4"/>
  <c r="I163" i="4"/>
  <c r="J163" i="4"/>
  <c r="I164" i="4"/>
  <c r="J164" i="4"/>
  <c r="I165" i="4"/>
  <c r="J165" i="4"/>
  <c r="I166" i="4"/>
  <c r="J166" i="4"/>
  <c r="I167" i="4"/>
  <c r="J167" i="4"/>
  <c r="I168" i="4"/>
  <c r="J168" i="4"/>
  <c r="I169" i="4"/>
  <c r="J169" i="4"/>
  <c r="I170" i="4"/>
  <c r="J170" i="4"/>
  <c r="I171" i="4"/>
  <c r="J171" i="4"/>
  <c r="I172" i="4"/>
  <c r="J172" i="4"/>
  <c r="I173" i="4"/>
  <c r="J173" i="4"/>
  <c r="I174" i="4"/>
  <c r="J174" i="4"/>
  <c r="I175" i="4"/>
  <c r="J175" i="4"/>
  <c r="I176" i="4"/>
  <c r="J176" i="4"/>
  <c r="I177" i="4"/>
  <c r="J177" i="4"/>
  <c r="I178" i="4"/>
  <c r="J178" i="4"/>
  <c r="I179" i="4"/>
  <c r="J179" i="4"/>
  <c r="I180" i="4"/>
  <c r="J180" i="4"/>
  <c r="I181" i="4"/>
  <c r="J181" i="4"/>
  <c r="I182" i="4"/>
  <c r="J182" i="4"/>
  <c r="I183" i="4"/>
  <c r="J183" i="4"/>
  <c r="I184" i="4"/>
  <c r="J184" i="4"/>
  <c r="I185" i="4"/>
  <c r="J185" i="4"/>
  <c r="I186" i="4"/>
  <c r="J186" i="4"/>
  <c r="I187" i="4"/>
  <c r="J187" i="4"/>
  <c r="I188" i="4"/>
  <c r="J188" i="4"/>
  <c r="I189" i="4"/>
  <c r="J189" i="4"/>
  <c r="I190" i="4"/>
  <c r="J190" i="4"/>
  <c r="I191" i="4"/>
  <c r="J191" i="4"/>
  <c r="J192" i="4"/>
  <c r="J193" i="4"/>
  <c r="I194" i="4"/>
  <c r="J194" i="4"/>
  <c r="J105" i="4"/>
  <c r="I105" i="4"/>
  <c r="M670" i="4" l="1"/>
  <c r="O675" i="4"/>
  <c r="P675" i="4" s="1"/>
  <c r="M480" i="4"/>
  <c r="O390" i="4"/>
  <c r="P390" i="4" s="1"/>
  <c r="I290" i="4"/>
  <c r="M290" i="4"/>
  <c r="J290" i="4"/>
  <c r="J195" i="4"/>
  <c r="O200" i="4"/>
  <c r="P200" i="4" s="1"/>
  <c r="O260" i="4"/>
  <c r="P260" i="4" s="1"/>
  <c r="O219" i="4"/>
  <c r="P219" i="4" s="1"/>
  <c r="O227" i="4"/>
  <c r="P227" i="4" s="1"/>
  <c r="P213" i="4"/>
  <c r="P212" i="4"/>
  <c r="O216" i="4"/>
  <c r="P216" i="4" s="1"/>
  <c r="O222" i="4"/>
  <c r="P222" i="4" s="1"/>
  <c r="P204" i="4"/>
  <c r="P209" i="4"/>
  <c r="O203" i="4"/>
  <c r="P203" i="4" s="1"/>
  <c r="O211" i="4"/>
  <c r="P211" i="4" s="1"/>
  <c r="O223" i="4"/>
  <c r="P223" i="4" s="1"/>
  <c r="O202" i="4"/>
  <c r="P202" i="4" s="1"/>
  <c r="O228" i="4"/>
  <c r="P228" i="4" s="1"/>
  <c r="O242" i="4"/>
  <c r="P242" i="4" s="1"/>
  <c r="O217" i="4"/>
  <c r="P217" i="4" s="1"/>
  <c r="O231" i="4"/>
  <c r="P231" i="4" s="1"/>
  <c r="O206" i="4"/>
  <c r="P206" i="4" s="1"/>
  <c r="O208" i="4"/>
  <c r="P208" i="4" s="1"/>
  <c r="O214" i="4"/>
  <c r="P214" i="4" s="1"/>
  <c r="O220" i="4"/>
  <c r="P220" i="4" s="1"/>
  <c r="O244" i="4"/>
  <c r="P244" i="4" s="1"/>
  <c r="O248" i="4"/>
  <c r="P248" i="4" s="1"/>
  <c r="O239" i="4"/>
  <c r="P239" i="4" s="1"/>
  <c r="O201" i="4"/>
  <c r="P201" i="4" s="1"/>
  <c r="O205" i="4"/>
  <c r="P205" i="4" s="1"/>
  <c r="P225" i="4"/>
  <c r="O235" i="4"/>
  <c r="P235" i="4" s="1"/>
  <c r="O234" i="4"/>
  <c r="P234" i="4" s="1"/>
  <c r="P238" i="4"/>
  <c r="O243" i="4"/>
  <c r="P243" i="4" s="1"/>
  <c r="O245" i="4"/>
  <c r="P245" i="4" s="1"/>
  <c r="P251" i="4"/>
  <c r="O257" i="4"/>
  <c r="P257" i="4" s="1"/>
  <c r="P229" i="4"/>
  <c r="O236" i="4"/>
  <c r="P236" i="4" s="1"/>
  <c r="O240" i="4"/>
  <c r="P240" i="4" s="1"/>
  <c r="O259" i="4"/>
  <c r="P259" i="4" s="1"/>
  <c r="O261" i="4"/>
  <c r="P261" i="4" s="1"/>
  <c r="P207" i="4"/>
  <c r="P210" i="4"/>
  <c r="O232" i="4"/>
  <c r="P232" i="4" s="1"/>
  <c r="O237" i="4"/>
  <c r="P237" i="4" s="1"/>
  <c r="P241" i="4"/>
  <c r="O233" i="4"/>
  <c r="P233" i="4" s="1"/>
  <c r="O249" i="4"/>
  <c r="P249" i="4" s="1"/>
  <c r="P254" i="4"/>
  <c r="O258" i="4"/>
  <c r="P258" i="4" s="1"/>
  <c r="O246" i="4"/>
  <c r="P246" i="4" s="1"/>
  <c r="O247" i="4"/>
  <c r="P247" i="4" s="1"/>
  <c r="O255" i="4"/>
  <c r="P255" i="4" s="1"/>
  <c r="AS11" i="3" l="1"/>
  <c r="G11" i="4" s="1"/>
  <c r="AS12" i="3"/>
  <c r="G12" i="4" s="1"/>
  <c r="AS13" i="3"/>
  <c r="G13" i="4" s="1"/>
  <c r="AS14" i="3"/>
  <c r="G14" i="4" s="1"/>
  <c r="AS15" i="3"/>
  <c r="G15" i="4" s="1"/>
  <c r="AS16" i="3"/>
  <c r="G16" i="4" s="1"/>
  <c r="AS17" i="3"/>
  <c r="G17" i="4" s="1"/>
  <c r="AS18" i="3"/>
  <c r="G18" i="4" s="1"/>
  <c r="AS19" i="3"/>
  <c r="G19" i="4" s="1"/>
  <c r="AS20" i="3"/>
  <c r="G20" i="4" s="1"/>
  <c r="AS21" i="3"/>
  <c r="G21" i="4" s="1"/>
  <c r="AS22" i="3"/>
  <c r="G22" i="4" s="1"/>
  <c r="AS23" i="3"/>
  <c r="G23" i="4" s="1"/>
  <c r="AS24" i="3"/>
  <c r="G24" i="4" s="1"/>
  <c r="AS25" i="3"/>
  <c r="G25" i="4" s="1"/>
  <c r="AS26" i="3"/>
  <c r="G26" i="4" s="1"/>
  <c r="AS27" i="3"/>
  <c r="G27" i="4" s="1"/>
  <c r="AS28" i="3"/>
  <c r="G28" i="4" s="1"/>
  <c r="AS29" i="3"/>
  <c r="G29" i="4" s="1"/>
  <c r="AS30" i="3"/>
  <c r="G30" i="4" s="1"/>
  <c r="AS31" i="3"/>
  <c r="G31" i="4" s="1"/>
  <c r="AS32" i="3"/>
  <c r="G32" i="4" s="1"/>
  <c r="AS33" i="3"/>
  <c r="G33" i="4" s="1"/>
  <c r="AS34" i="3"/>
  <c r="G34" i="4" s="1"/>
  <c r="AS35" i="3"/>
  <c r="G35" i="4" s="1"/>
  <c r="AS36" i="3"/>
  <c r="G36" i="4" s="1"/>
  <c r="AS37" i="3"/>
  <c r="G37" i="4" s="1"/>
  <c r="AS38" i="3"/>
  <c r="G38" i="4" s="1"/>
  <c r="AS39" i="3"/>
  <c r="G39" i="4" s="1"/>
  <c r="AS41" i="3"/>
  <c r="G41" i="4" s="1"/>
  <c r="AS42" i="3"/>
  <c r="G42" i="4" s="1"/>
  <c r="AS43" i="3"/>
  <c r="G43" i="4" s="1"/>
  <c r="AS44" i="3"/>
  <c r="G44" i="4" s="1"/>
  <c r="AS45" i="3"/>
  <c r="G45" i="4" s="1"/>
  <c r="AS46" i="3"/>
  <c r="G46" i="4" s="1"/>
  <c r="AS47" i="3"/>
  <c r="G47" i="4" s="1"/>
  <c r="AS48" i="3"/>
  <c r="G48" i="4" s="1"/>
  <c r="AS49" i="3"/>
  <c r="G49" i="4" s="1"/>
  <c r="AS50" i="3"/>
  <c r="G50" i="4" s="1"/>
  <c r="AS51" i="3"/>
  <c r="G51" i="4" s="1"/>
  <c r="AS52" i="3"/>
  <c r="G52" i="4" s="1"/>
  <c r="AS53" i="3"/>
  <c r="G53" i="4" s="1"/>
  <c r="AS54" i="3"/>
  <c r="G54" i="4" s="1"/>
  <c r="AS55" i="3"/>
  <c r="G55" i="4" s="1"/>
  <c r="AS56" i="3"/>
  <c r="G56" i="4" s="1"/>
  <c r="AS57" i="3"/>
  <c r="G57" i="4" s="1"/>
  <c r="AS58" i="3"/>
  <c r="G58" i="4" s="1"/>
  <c r="AS59" i="3"/>
  <c r="G59" i="4" s="1"/>
  <c r="AS60" i="3"/>
  <c r="G60" i="4" s="1"/>
  <c r="AS61" i="3"/>
  <c r="G61" i="4" s="1"/>
  <c r="AS62" i="3"/>
  <c r="G62" i="4" s="1"/>
  <c r="AS65" i="3"/>
  <c r="G65" i="4" s="1"/>
  <c r="AS66" i="3"/>
  <c r="G66" i="4" s="1"/>
  <c r="AS67" i="3"/>
  <c r="G67" i="4" s="1"/>
  <c r="AS68" i="3"/>
  <c r="G68" i="4" s="1"/>
  <c r="AS70" i="3"/>
  <c r="G70" i="4" s="1"/>
  <c r="AS71" i="3"/>
  <c r="G71" i="4" s="1"/>
  <c r="AS72" i="3"/>
  <c r="G72" i="4" s="1"/>
  <c r="AS73" i="3"/>
  <c r="G73" i="4" s="1"/>
  <c r="AS74" i="3"/>
  <c r="G74" i="4" s="1"/>
  <c r="AS75" i="3"/>
  <c r="G75" i="4" s="1"/>
  <c r="AS76" i="3"/>
  <c r="G76" i="4" s="1"/>
  <c r="AS77" i="3"/>
  <c r="G77" i="4" s="1"/>
  <c r="AS78" i="3"/>
  <c r="G78" i="4" s="1"/>
  <c r="AS79" i="3"/>
  <c r="G79" i="4" s="1"/>
  <c r="AS80" i="3"/>
  <c r="G80" i="4" s="1"/>
  <c r="AS81" i="3"/>
  <c r="G81" i="4" s="1"/>
  <c r="AS82" i="3"/>
  <c r="G82" i="4" s="1"/>
  <c r="AS83" i="3"/>
  <c r="G83" i="4" s="1"/>
  <c r="AS84" i="3"/>
  <c r="G84" i="4" s="1"/>
  <c r="AS85" i="3"/>
  <c r="G85" i="4" s="1"/>
  <c r="AS86" i="3"/>
  <c r="G86" i="4" s="1"/>
  <c r="AS87" i="3"/>
  <c r="G87" i="4" s="1"/>
  <c r="AS94" i="3"/>
  <c r="G94" i="4" s="1"/>
  <c r="AS95" i="3"/>
  <c r="G95" i="4" s="1"/>
  <c r="AS96" i="3"/>
  <c r="G96" i="4" s="1"/>
  <c r="AS97" i="3"/>
  <c r="G97" i="4" s="1"/>
  <c r="AS98" i="3"/>
  <c r="G98" i="4" s="1"/>
  <c r="AS99" i="3"/>
  <c r="G99" i="4" s="1"/>
  <c r="AS10" i="3"/>
  <c r="G10" i="4" s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5" i="3"/>
  <c r="T66" i="3"/>
  <c r="T67" i="3"/>
  <c r="T68" i="3"/>
  <c r="T70" i="3"/>
  <c r="T71" i="3"/>
  <c r="T72" i="3"/>
  <c r="T73" i="3"/>
  <c r="T74" i="3"/>
  <c r="T75" i="3"/>
  <c r="T76" i="3"/>
  <c r="T77" i="3"/>
  <c r="T78" i="3"/>
  <c r="F78" i="4" s="1"/>
  <c r="T79" i="3"/>
  <c r="F79" i="4" s="1"/>
  <c r="T80" i="3"/>
  <c r="F80" i="4" s="1"/>
  <c r="T81" i="3"/>
  <c r="F81" i="4" s="1"/>
  <c r="T82" i="3"/>
  <c r="F82" i="4" s="1"/>
  <c r="T83" i="3"/>
  <c r="F83" i="4" s="1"/>
  <c r="T84" i="3"/>
  <c r="F84" i="4" s="1"/>
  <c r="T85" i="3"/>
  <c r="F85" i="4" s="1"/>
  <c r="T86" i="3"/>
  <c r="F86" i="4" s="1"/>
  <c r="T87" i="3"/>
  <c r="F87" i="4" s="1"/>
  <c r="T94" i="3"/>
  <c r="F94" i="4" s="1"/>
  <c r="T95" i="3"/>
  <c r="F95" i="4" s="1"/>
  <c r="T96" i="3"/>
  <c r="F96" i="4" s="1"/>
  <c r="T97" i="3"/>
  <c r="F97" i="4" s="1"/>
  <c r="T98" i="3"/>
  <c r="F98" i="4" s="1"/>
  <c r="T99" i="3"/>
  <c r="F99" i="4" s="1"/>
  <c r="T11" i="3"/>
  <c r="T10" i="3"/>
  <c r="D194" i="4"/>
  <c r="D289" i="4" s="1"/>
  <c r="D384" i="4" s="1"/>
  <c r="D479" i="4" s="1"/>
  <c r="D574" i="4" s="1"/>
  <c r="D669" i="4" s="1"/>
  <c r="D764" i="4" s="1"/>
  <c r="M194" i="4"/>
  <c r="D190" i="4"/>
  <c r="D285" i="4" s="1"/>
  <c r="D380" i="4" s="1"/>
  <c r="D475" i="4" s="1"/>
  <c r="D570" i="4" s="1"/>
  <c r="D665" i="4" s="1"/>
  <c r="D760" i="4" s="1"/>
  <c r="M190" i="4"/>
  <c r="D191" i="4"/>
  <c r="D286" i="4" s="1"/>
  <c r="D381" i="4" s="1"/>
  <c r="D476" i="4" s="1"/>
  <c r="D571" i="4" s="1"/>
  <c r="D666" i="4" s="1"/>
  <c r="D761" i="4" s="1"/>
  <c r="M191" i="4"/>
  <c r="D192" i="4"/>
  <c r="D287" i="4" s="1"/>
  <c r="D382" i="4" s="1"/>
  <c r="D477" i="4" s="1"/>
  <c r="D572" i="4" s="1"/>
  <c r="D667" i="4" s="1"/>
  <c r="D762" i="4" s="1"/>
  <c r="M192" i="4"/>
  <c r="D193" i="4"/>
  <c r="D288" i="4" s="1"/>
  <c r="D383" i="4" s="1"/>
  <c r="D478" i="4" s="1"/>
  <c r="D573" i="4" s="1"/>
  <c r="D668" i="4" s="1"/>
  <c r="D763" i="4" s="1"/>
  <c r="M193" i="4"/>
  <c r="B83" i="4"/>
  <c r="E83" i="4"/>
  <c r="I83" i="4"/>
  <c r="J83" i="4"/>
  <c r="M83" i="4" s="1"/>
  <c r="A84" i="4"/>
  <c r="B84" i="4"/>
  <c r="E84" i="4"/>
  <c r="I84" i="4"/>
  <c r="J84" i="4"/>
  <c r="M84" i="4" s="1"/>
  <c r="A85" i="4"/>
  <c r="B85" i="4"/>
  <c r="E85" i="4"/>
  <c r="I85" i="4"/>
  <c r="J85" i="4"/>
  <c r="M85" i="4" s="1"/>
  <c r="B86" i="4"/>
  <c r="E86" i="4"/>
  <c r="I86" i="4"/>
  <c r="J86" i="4"/>
  <c r="M86" i="4" s="1"/>
  <c r="N68" i="2" l="1"/>
  <c r="F68" i="4"/>
  <c r="N62" i="2"/>
  <c r="F62" i="4"/>
  <c r="N50" i="2"/>
  <c r="F50" i="4"/>
  <c r="N38" i="2"/>
  <c r="F38" i="4"/>
  <c r="N26" i="2"/>
  <c r="F26" i="4"/>
  <c r="N14" i="2"/>
  <c r="F14" i="4"/>
  <c r="N67" i="2"/>
  <c r="F67" i="4"/>
  <c r="N61" i="2"/>
  <c r="F61" i="4"/>
  <c r="N49" i="2"/>
  <c r="F49" i="4"/>
  <c r="N37" i="2"/>
  <c r="F37" i="4"/>
  <c r="N31" i="2"/>
  <c r="F31" i="4"/>
  <c r="N19" i="2"/>
  <c r="F19" i="4"/>
  <c r="N13" i="2"/>
  <c r="F13" i="4"/>
  <c r="N72" i="2"/>
  <c r="F72" i="4"/>
  <c r="N66" i="2"/>
  <c r="F66" i="4"/>
  <c r="N54" i="2"/>
  <c r="F54" i="4"/>
  <c r="N48" i="2"/>
  <c r="F48" i="4"/>
  <c r="N42" i="2"/>
  <c r="F42" i="4"/>
  <c r="N30" i="2"/>
  <c r="F30" i="4"/>
  <c r="N24" i="2"/>
  <c r="F24" i="4"/>
  <c r="N18" i="2"/>
  <c r="F18" i="4"/>
  <c r="N10" i="2"/>
  <c r="F10" i="4"/>
  <c r="N77" i="2"/>
  <c r="F77" i="4"/>
  <c r="N71" i="2"/>
  <c r="F71" i="4"/>
  <c r="N65" i="2"/>
  <c r="F65" i="4"/>
  <c r="N59" i="2"/>
  <c r="F59" i="4"/>
  <c r="N53" i="2"/>
  <c r="F53" i="4"/>
  <c r="N47" i="2"/>
  <c r="F47" i="4"/>
  <c r="N41" i="2"/>
  <c r="F41" i="4"/>
  <c r="N35" i="2"/>
  <c r="F35" i="4"/>
  <c r="N29" i="2"/>
  <c r="F29" i="4"/>
  <c r="N23" i="2"/>
  <c r="F23" i="4"/>
  <c r="N17" i="2"/>
  <c r="F17" i="4"/>
  <c r="N11" i="2"/>
  <c r="F11" i="4"/>
  <c r="N76" i="2"/>
  <c r="F76" i="4"/>
  <c r="N70" i="2"/>
  <c r="F70" i="4"/>
  <c r="N58" i="2"/>
  <c r="F58" i="4"/>
  <c r="N52" i="2"/>
  <c r="F52" i="4"/>
  <c r="N46" i="2"/>
  <c r="F46" i="4"/>
  <c r="N40" i="2"/>
  <c r="F40" i="4"/>
  <c r="N34" i="2"/>
  <c r="F34" i="4"/>
  <c r="N28" i="2"/>
  <c r="F28" i="4"/>
  <c r="N22" i="2"/>
  <c r="F22" i="4"/>
  <c r="N16" i="2"/>
  <c r="F16" i="4"/>
  <c r="N75" i="2"/>
  <c r="F75" i="4"/>
  <c r="N57" i="2"/>
  <c r="F57" i="4"/>
  <c r="N51" i="2"/>
  <c r="F51" i="4"/>
  <c r="N45" i="2"/>
  <c r="F45" i="4"/>
  <c r="N39" i="2"/>
  <c r="F39" i="4"/>
  <c r="N33" i="2"/>
  <c r="F33" i="4"/>
  <c r="N27" i="2"/>
  <c r="F27" i="4"/>
  <c r="N21" i="2"/>
  <c r="F21" i="4"/>
  <c r="N15" i="2"/>
  <c r="F15" i="4"/>
  <c r="N74" i="2"/>
  <c r="F74" i="4"/>
  <c r="N56" i="2"/>
  <c r="F56" i="4"/>
  <c r="N44" i="2"/>
  <c r="F44" i="4"/>
  <c r="N32" i="2"/>
  <c r="F32" i="4"/>
  <c r="N20" i="2"/>
  <c r="F20" i="4"/>
  <c r="N73" i="2"/>
  <c r="F73" i="4"/>
  <c r="N55" i="2"/>
  <c r="F55" i="4"/>
  <c r="N43" i="2"/>
  <c r="F43" i="4"/>
  <c r="N25" i="2"/>
  <c r="F25" i="4"/>
  <c r="N60" i="2"/>
  <c r="F60" i="4"/>
  <c r="N36" i="2"/>
  <c r="F36" i="4"/>
  <c r="N12" i="2"/>
  <c r="F12" i="4"/>
  <c r="H86" i="4"/>
  <c r="N86" i="4" s="1"/>
  <c r="H84" i="4"/>
  <c r="N84" i="4" s="1"/>
  <c r="H85" i="4"/>
  <c r="N85" i="4" s="1"/>
  <c r="H83" i="4"/>
  <c r="N83" i="4" s="1"/>
  <c r="X102" i="3" l="1"/>
  <c r="N7" i="1" s="1"/>
  <c r="Y102" i="3"/>
  <c r="O7" i="1" s="1"/>
  <c r="Z102" i="3"/>
  <c r="P7" i="1" s="1"/>
  <c r="AA102" i="3"/>
  <c r="Q7" i="1" s="1"/>
  <c r="AB102" i="3"/>
  <c r="R7" i="1" s="1"/>
  <c r="AW102" i="3"/>
  <c r="N8" i="1" s="1"/>
  <c r="AX102" i="3"/>
  <c r="O8" i="1" s="1"/>
  <c r="AY102" i="3"/>
  <c r="P8" i="1" s="1"/>
  <c r="AZ102" i="3"/>
  <c r="Q8" i="1" s="1"/>
  <c r="BA102" i="3"/>
  <c r="R8" i="1" s="1"/>
  <c r="AV104" i="3" l="1"/>
  <c r="E78" i="4" l="1"/>
  <c r="I78" i="4"/>
  <c r="J78" i="4"/>
  <c r="M78" i="4" s="1"/>
  <c r="E79" i="4"/>
  <c r="I79" i="4"/>
  <c r="J79" i="4"/>
  <c r="M79" i="4" s="1"/>
  <c r="H78" i="4" l="1"/>
  <c r="N78" i="4" s="1"/>
  <c r="H79" i="4"/>
  <c r="N79" i="4" s="1"/>
  <c r="AU104" i="3"/>
  <c r="AT104" i="3"/>
  <c r="F10" i="1" l="1"/>
  <c r="I10" i="1"/>
  <c r="K10" i="1"/>
  <c r="N10" i="1"/>
  <c r="O10" i="1"/>
  <c r="P10" i="1"/>
  <c r="Q10" i="1"/>
  <c r="R10" i="1"/>
  <c r="L9" i="1"/>
  <c r="M9" i="1" s="1"/>
  <c r="B103" i="4" l="1"/>
  <c r="B198" i="4" s="1"/>
  <c r="B293" i="4" s="1"/>
  <c r="B388" i="4" s="1"/>
  <c r="B483" i="4" s="1"/>
  <c r="B578" i="4" s="1"/>
  <c r="B673" i="4" s="1"/>
  <c r="M105" i="4"/>
  <c r="M106" i="4"/>
  <c r="O106" i="4" s="1"/>
  <c r="M107" i="4"/>
  <c r="O107" i="4" s="1"/>
  <c r="M108" i="4"/>
  <c r="M109" i="4"/>
  <c r="O109" i="4" s="1"/>
  <c r="P109" i="4" s="1"/>
  <c r="M110" i="4"/>
  <c r="O110" i="4" s="1"/>
  <c r="M111" i="4"/>
  <c r="M112" i="4"/>
  <c r="O112" i="4" s="1"/>
  <c r="M113" i="4"/>
  <c r="O113" i="4" s="1"/>
  <c r="M114" i="4"/>
  <c r="M115" i="4"/>
  <c r="M116" i="4"/>
  <c r="O116" i="4" s="1"/>
  <c r="M117" i="4"/>
  <c r="M118" i="4"/>
  <c r="O118" i="4" s="1"/>
  <c r="P118" i="4" s="1"/>
  <c r="M119" i="4"/>
  <c r="M120" i="4"/>
  <c r="M121" i="4"/>
  <c r="O121" i="4" s="1"/>
  <c r="M122" i="4"/>
  <c r="M123" i="4"/>
  <c r="M124" i="4"/>
  <c r="M125" i="4"/>
  <c r="M126" i="4"/>
  <c r="M127" i="4"/>
  <c r="M128" i="4"/>
  <c r="M129" i="4"/>
  <c r="M130" i="4"/>
  <c r="O130" i="4" s="1"/>
  <c r="M131" i="4"/>
  <c r="M132" i="4"/>
  <c r="M133" i="4"/>
  <c r="M134" i="4"/>
  <c r="M135" i="4"/>
  <c r="M136" i="4"/>
  <c r="O136" i="4" s="1"/>
  <c r="M137" i="4"/>
  <c r="O137" i="4" s="1"/>
  <c r="M138" i="4"/>
  <c r="M139" i="4"/>
  <c r="O139" i="4" s="1"/>
  <c r="M140" i="4"/>
  <c r="O140" i="4" s="1"/>
  <c r="M141" i="4"/>
  <c r="M142" i="4"/>
  <c r="O142" i="4" s="1"/>
  <c r="P142" i="4" s="1"/>
  <c r="M143" i="4"/>
  <c r="O143" i="4" s="1"/>
  <c r="M144" i="4"/>
  <c r="M145" i="4"/>
  <c r="O145" i="4" s="1"/>
  <c r="M146" i="4"/>
  <c r="O146" i="4" s="1"/>
  <c r="M147" i="4"/>
  <c r="M148" i="4"/>
  <c r="M149" i="4"/>
  <c r="O149" i="4" s="1"/>
  <c r="M150" i="4"/>
  <c r="M151" i="4"/>
  <c r="O151" i="4" s="1"/>
  <c r="M152" i="4"/>
  <c r="O152" i="4" s="1"/>
  <c r="M153" i="4"/>
  <c r="M154" i="4"/>
  <c r="O154" i="4" s="1"/>
  <c r="M155" i="4"/>
  <c r="O155" i="4" s="1"/>
  <c r="M156" i="4"/>
  <c r="M157" i="4"/>
  <c r="O157" i="4" s="1"/>
  <c r="P157" i="4" s="1"/>
  <c r="M158" i="4"/>
  <c r="M160" i="4"/>
  <c r="M161" i="4"/>
  <c r="M163" i="4"/>
  <c r="M164" i="4"/>
  <c r="M165" i="4"/>
  <c r="O165" i="4" s="1"/>
  <c r="M166" i="4"/>
  <c r="O166" i="4" s="1"/>
  <c r="M167" i="4"/>
  <c r="M168" i="4"/>
  <c r="M169" i="4"/>
  <c r="M170" i="4"/>
  <c r="M171" i="4"/>
  <c r="M172" i="4"/>
  <c r="D173" i="4"/>
  <c r="M173" i="4"/>
  <c r="D174" i="4"/>
  <c r="M174" i="4"/>
  <c r="D175" i="4"/>
  <c r="M175" i="4"/>
  <c r="D176" i="4"/>
  <c r="M176" i="4"/>
  <c r="D177" i="4"/>
  <c r="M177" i="4"/>
  <c r="D178" i="4"/>
  <c r="M178" i="4"/>
  <c r="D179" i="4"/>
  <c r="M179" i="4"/>
  <c r="D180" i="4"/>
  <c r="M180" i="4"/>
  <c r="D181" i="4"/>
  <c r="M181" i="4"/>
  <c r="D182" i="4"/>
  <c r="M182" i="4"/>
  <c r="D183" i="4"/>
  <c r="M183" i="4"/>
  <c r="D184" i="4"/>
  <c r="M184" i="4"/>
  <c r="D185" i="4"/>
  <c r="D280" i="4" s="1"/>
  <c r="D375" i="4" s="1"/>
  <c r="D470" i="4" s="1"/>
  <c r="D565" i="4" s="1"/>
  <c r="D660" i="4" s="1"/>
  <c r="D755" i="4" s="1"/>
  <c r="D186" i="4"/>
  <c r="M186" i="4"/>
  <c r="D187" i="4"/>
  <c r="M187" i="4"/>
  <c r="D188" i="4"/>
  <c r="M188" i="4"/>
  <c r="D189" i="4"/>
  <c r="M189" i="4"/>
  <c r="B195" i="4"/>
  <c r="K100" i="4"/>
  <c r="L10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M72" i="4" s="1"/>
  <c r="J73" i="4"/>
  <c r="M73" i="4" s="1"/>
  <c r="G168" i="4" s="1"/>
  <c r="J74" i="4"/>
  <c r="M74" i="4" s="1"/>
  <c r="G169" i="4" s="1"/>
  <c r="J75" i="4"/>
  <c r="M75" i="4" s="1"/>
  <c r="J76" i="4"/>
  <c r="M76" i="4" s="1"/>
  <c r="J77" i="4"/>
  <c r="M77" i="4" s="1"/>
  <c r="G172" i="4" s="1"/>
  <c r="J80" i="4"/>
  <c r="M80" i="4" s="1"/>
  <c r="G175" i="4" s="1"/>
  <c r="J81" i="4"/>
  <c r="M81" i="4" s="1"/>
  <c r="G176" i="4" s="1"/>
  <c r="J82" i="4"/>
  <c r="M82" i="4" s="1"/>
  <c r="G178" i="4"/>
  <c r="G180" i="4"/>
  <c r="G181" i="4"/>
  <c r="J87" i="4"/>
  <c r="M87" i="4" s="1"/>
  <c r="J88" i="4"/>
  <c r="M88" i="4" s="1"/>
  <c r="J89" i="4"/>
  <c r="M89" i="4" s="1"/>
  <c r="J90" i="4"/>
  <c r="M90" i="4" s="1"/>
  <c r="J91" i="4"/>
  <c r="M91" i="4" s="1"/>
  <c r="J92" i="4"/>
  <c r="M92" i="4" s="1"/>
  <c r="J93" i="4"/>
  <c r="M93" i="4" s="1"/>
  <c r="J94" i="4"/>
  <c r="M94" i="4" s="1"/>
  <c r="J97" i="4"/>
  <c r="M97" i="4" s="1"/>
  <c r="G192" i="4" s="1"/>
  <c r="G287" i="4" s="1"/>
  <c r="G382" i="4" s="1"/>
  <c r="G477" i="4" s="1"/>
  <c r="G572" i="4" s="1"/>
  <c r="G667" i="4" s="1"/>
  <c r="G762" i="4" s="1"/>
  <c r="J98" i="4"/>
  <c r="M98" i="4" s="1"/>
  <c r="G193" i="4" s="1"/>
  <c r="G288" i="4" s="1"/>
  <c r="G383" i="4" s="1"/>
  <c r="G478" i="4" s="1"/>
  <c r="G573" i="4" s="1"/>
  <c r="G668" i="4" s="1"/>
  <c r="G763" i="4" s="1"/>
  <c r="J99" i="4"/>
  <c r="M99" i="4" s="1"/>
  <c r="G194" i="4" s="1"/>
  <c r="G289" i="4" s="1"/>
  <c r="G384" i="4" s="1"/>
  <c r="G479" i="4" s="1"/>
  <c r="G574" i="4" s="1"/>
  <c r="G669" i="4" s="1"/>
  <c r="G764" i="4" s="1"/>
  <c r="J10" i="4"/>
  <c r="I11" i="4"/>
  <c r="I12" i="4"/>
  <c r="I13" i="4"/>
  <c r="I14" i="4"/>
  <c r="I15" i="4"/>
  <c r="I16" i="4"/>
  <c r="I17" i="4"/>
  <c r="F112" i="4" s="1"/>
  <c r="F207" i="4" s="1"/>
  <c r="F302" i="4" s="1"/>
  <c r="F397" i="4" s="1"/>
  <c r="F492" i="4" s="1"/>
  <c r="F587" i="4" s="1"/>
  <c r="F682" i="4" s="1"/>
  <c r="I18" i="4"/>
  <c r="I19" i="4"/>
  <c r="I20" i="4"/>
  <c r="F115" i="4" s="1"/>
  <c r="F210" i="4" s="1"/>
  <c r="F305" i="4" s="1"/>
  <c r="F400" i="4" s="1"/>
  <c r="F495" i="4" s="1"/>
  <c r="F590" i="4" s="1"/>
  <c r="F685" i="4" s="1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F130" i="4" s="1"/>
  <c r="F225" i="4" s="1"/>
  <c r="F320" i="4" s="1"/>
  <c r="F415" i="4" s="1"/>
  <c r="F510" i="4" s="1"/>
  <c r="F605" i="4" s="1"/>
  <c r="F700" i="4" s="1"/>
  <c r="I36" i="4"/>
  <c r="I37" i="4"/>
  <c r="I38" i="4"/>
  <c r="F133" i="4" s="1"/>
  <c r="F228" i="4" s="1"/>
  <c r="F323" i="4" s="1"/>
  <c r="F418" i="4" s="1"/>
  <c r="F513" i="4" s="1"/>
  <c r="F608" i="4" s="1"/>
  <c r="F703" i="4" s="1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F148" i="4" s="1"/>
  <c r="F243" i="4" s="1"/>
  <c r="F338" i="4" s="1"/>
  <c r="F433" i="4" s="1"/>
  <c r="F528" i="4" s="1"/>
  <c r="F623" i="4" s="1"/>
  <c r="F718" i="4" s="1"/>
  <c r="I54" i="4"/>
  <c r="I55" i="4"/>
  <c r="I56" i="4"/>
  <c r="F151" i="4" s="1"/>
  <c r="F246" i="4" s="1"/>
  <c r="F341" i="4" s="1"/>
  <c r="F436" i="4" s="1"/>
  <c r="F531" i="4" s="1"/>
  <c r="F626" i="4" s="1"/>
  <c r="F721" i="4" s="1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F166" i="4" s="1"/>
  <c r="F261" i="4" s="1"/>
  <c r="F356" i="4" s="1"/>
  <c r="F451" i="4" s="1"/>
  <c r="F546" i="4" s="1"/>
  <c r="F641" i="4" s="1"/>
  <c r="F736" i="4" s="1"/>
  <c r="I72" i="4"/>
  <c r="I73" i="4"/>
  <c r="I74" i="4"/>
  <c r="I75" i="4"/>
  <c r="I76" i="4"/>
  <c r="I77" i="4"/>
  <c r="I80" i="4"/>
  <c r="I81" i="4"/>
  <c r="I82" i="4"/>
  <c r="I87" i="4"/>
  <c r="I88" i="4"/>
  <c r="I89" i="4"/>
  <c r="I90" i="4"/>
  <c r="I91" i="4"/>
  <c r="I92" i="4"/>
  <c r="I93" i="4"/>
  <c r="I94" i="4"/>
  <c r="I97" i="4"/>
  <c r="F192" i="4" s="1"/>
  <c r="I98" i="4"/>
  <c r="F193" i="4" s="1"/>
  <c r="I99" i="4"/>
  <c r="F194" i="4" s="1"/>
  <c r="F289" i="4" s="1"/>
  <c r="F384" i="4" s="1"/>
  <c r="F479" i="4" s="1"/>
  <c r="F574" i="4" s="1"/>
  <c r="F669" i="4" s="1"/>
  <c r="F764" i="4" s="1"/>
  <c r="I10" i="4"/>
  <c r="F105" i="4" s="1"/>
  <c r="A72" i="4"/>
  <c r="A167" i="4" s="1"/>
  <c r="B72" i="4"/>
  <c r="B167" i="4" s="1"/>
  <c r="C72" i="4"/>
  <c r="C167" i="4" s="1"/>
  <c r="D72" i="4"/>
  <c r="D167" i="4" s="1"/>
  <c r="A73" i="4"/>
  <c r="A168" i="4" s="1"/>
  <c r="B73" i="4"/>
  <c r="B168" i="4" s="1"/>
  <c r="A169" i="4"/>
  <c r="B74" i="4"/>
  <c r="B169" i="4" s="1"/>
  <c r="E74" i="4"/>
  <c r="E169" i="4" s="1"/>
  <c r="A75" i="4"/>
  <c r="A170" i="4" s="1"/>
  <c r="B75" i="4"/>
  <c r="B170" i="4" s="1"/>
  <c r="C75" i="4"/>
  <c r="C170" i="4" s="1"/>
  <c r="D75" i="4"/>
  <c r="D170" i="4" s="1"/>
  <c r="A76" i="4"/>
  <c r="A171" i="4" s="1"/>
  <c r="B76" i="4"/>
  <c r="B171" i="4" s="1"/>
  <c r="E76" i="4"/>
  <c r="E171" i="4" s="1"/>
  <c r="B77" i="4"/>
  <c r="B172" i="4" s="1"/>
  <c r="E77" i="4"/>
  <c r="E172" i="4" s="1"/>
  <c r="B173" i="4"/>
  <c r="C173" i="4"/>
  <c r="E173" i="4"/>
  <c r="B174" i="4"/>
  <c r="C174" i="4"/>
  <c r="E174" i="4"/>
  <c r="B80" i="4"/>
  <c r="B175" i="4" s="1"/>
  <c r="C175" i="4"/>
  <c r="E80" i="4"/>
  <c r="E175" i="4" s="1"/>
  <c r="B81" i="4"/>
  <c r="B176" i="4" s="1"/>
  <c r="C176" i="4"/>
  <c r="E81" i="4"/>
  <c r="E176" i="4" s="1"/>
  <c r="B82" i="4"/>
  <c r="B177" i="4" s="1"/>
  <c r="C177" i="4"/>
  <c r="E82" i="4"/>
  <c r="E177" i="4" s="1"/>
  <c r="B178" i="4"/>
  <c r="C178" i="4"/>
  <c r="E178" i="4"/>
  <c r="A179" i="4"/>
  <c r="B179" i="4"/>
  <c r="C179" i="4"/>
  <c r="E179" i="4"/>
  <c r="A180" i="4"/>
  <c r="B180" i="4"/>
  <c r="C180" i="4"/>
  <c r="E180" i="4"/>
  <c r="B181" i="4"/>
  <c r="C181" i="4"/>
  <c r="E181" i="4"/>
  <c r="B87" i="4"/>
  <c r="B182" i="4" s="1"/>
  <c r="C182" i="4"/>
  <c r="E87" i="4"/>
  <c r="E182" i="4" s="1"/>
  <c r="A88" i="4"/>
  <c r="A183" i="4" s="1"/>
  <c r="B88" i="4"/>
  <c r="B183" i="4" s="1"/>
  <c r="C183" i="4"/>
  <c r="E88" i="4"/>
  <c r="E183" i="4" s="1"/>
  <c r="A89" i="4"/>
  <c r="A184" i="4" s="1"/>
  <c r="B89" i="4"/>
  <c r="B184" i="4" s="1"/>
  <c r="C184" i="4"/>
  <c r="E89" i="4"/>
  <c r="E184" i="4" s="1"/>
  <c r="A90" i="4"/>
  <c r="A185" i="4" s="1"/>
  <c r="B90" i="4"/>
  <c r="B185" i="4" s="1"/>
  <c r="C185" i="4"/>
  <c r="E90" i="4"/>
  <c r="E185" i="4" s="1"/>
  <c r="A91" i="4"/>
  <c r="A186" i="4" s="1"/>
  <c r="B91" i="4"/>
  <c r="B186" i="4" s="1"/>
  <c r="C186" i="4"/>
  <c r="E91" i="4"/>
  <c r="E186" i="4" s="1"/>
  <c r="A92" i="4"/>
  <c r="A187" i="4" s="1"/>
  <c r="B92" i="4"/>
  <c r="B187" i="4" s="1"/>
  <c r="C187" i="4"/>
  <c r="E92" i="4"/>
  <c r="E187" i="4" s="1"/>
  <c r="A93" i="4"/>
  <c r="A188" i="4" s="1"/>
  <c r="B93" i="4"/>
  <c r="B188" i="4" s="1"/>
  <c r="C188" i="4"/>
  <c r="E93" i="4"/>
  <c r="E188" i="4" s="1"/>
  <c r="A94" i="4"/>
  <c r="A189" i="4" s="1"/>
  <c r="B94" i="4"/>
  <c r="B189" i="4" s="1"/>
  <c r="C189" i="4"/>
  <c r="E94" i="4"/>
  <c r="E189" i="4" s="1"/>
  <c r="A95" i="4"/>
  <c r="A190" i="4" s="1"/>
  <c r="A285" i="4" s="1"/>
  <c r="A380" i="4" s="1"/>
  <c r="A475" i="4" s="1"/>
  <c r="A570" i="4" s="1"/>
  <c r="A665" i="4" s="1"/>
  <c r="A760" i="4" s="1"/>
  <c r="B95" i="4"/>
  <c r="B190" i="4" s="1"/>
  <c r="B285" i="4" s="1"/>
  <c r="B380" i="4" s="1"/>
  <c r="B475" i="4" s="1"/>
  <c r="B570" i="4" s="1"/>
  <c r="B665" i="4" s="1"/>
  <c r="B760" i="4" s="1"/>
  <c r="C190" i="4"/>
  <c r="C285" i="4" s="1"/>
  <c r="C380" i="4" s="1"/>
  <c r="C475" i="4" s="1"/>
  <c r="C570" i="4" s="1"/>
  <c r="C665" i="4" s="1"/>
  <c r="C760" i="4" s="1"/>
  <c r="E95" i="4"/>
  <c r="E190" i="4" s="1"/>
  <c r="E285" i="4" s="1"/>
  <c r="E380" i="4" s="1"/>
  <c r="E475" i="4" s="1"/>
  <c r="E570" i="4" s="1"/>
  <c r="E665" i="4" s="1"/>
  <c r="E760" i="4" s="1"/>
  <c r="A96" i="4"/>
  <c r="A191" i="4" s="1"/>
  <c r="A286" i="4" s="1"/>
  <c r="A381" i="4" s="1"/>
  <c r="A476" i="4" s="1"/>
  <c r="A571" i="4" s="1"/>
  <c r="A666" i="4" s="1"/>
  <c r="A761" i="4" s="1"/>
  <c r="B96" i="4"/>
  <c r="B191" i="4" s="1"/>
  <c r="B286" i="4" s="1"/>
  <c r="B381" i="4" s="1"/>
  <c r="B476" i="4" s="1"/>
  <c r="B571" i="4" s="1"/>
  <c r="B666" i="4" s="1"/>
  <c r="B761" i="4" s="1"/>
  <c r="C191" i="4"/>
  <c r="C286" i="4" s="1"/>
  <c r="C381" i="4" s="1"/>
  <c r="C476" i="4" s="1"/>
  <c r="C571" i="4" s="1"/>
  <c r="C666" i="4" s="1"/>
  <c r="C761" i="4" s="1"/>
  <c r="E96" i="4"/>
  <c r="E191" i="4" s="1"/>
  <c r="E286" i="4" s="1"/>
  <c r="E381" i="4" s="1"/>
  <c r="E476" i="4" s="1"/>
  <c r="E571" i="4" s="1"/>
  <c r="E666" i="4" s="1"/>
  <c r="E761" i="4" s="1"/>
  <c r="A97" i="4"/>
  <c r="A192" i="4" s="1"/>
  <c r="A287" i="4" s="1"/>
  <c r="A382" i="4" s="1"/>
  <c r="A477" i="4" s="1"/>
  <c r="A572" i="4" s="1"/>
  <c r="A667" i="4" s="1"/>
  <c r="A762" i="4" s="1"/>
  <c r="B97" i="4"/>
  <c r="B192" i="4" s="1"/>
  <c r="B287" i="4" s="1"/>
  <c r="B382" i="4" s="1"/>
  <c r="B477" i="4" s="1"/>
  <c r="B572" i="4" s="1"/>
  <c r="B667" i="4" s="1"/>
  <c r="B762" i="4" s="1"/>
  <c r="C192" i="4"/>
  <c r="C287" i="4" s="1"/>
  <c r="C382" i="4" s="1"/>
  <c r="C477" i="4" s="1"/>
  <c r="C572" i="4" s="1"/>
  <c r="C667" i="4" s="1"/>
  <c r="C762" i="4" s="1"/>
  <c r="E97" i="4"/>
  <c r="E192" i="4" s="1"/>
  <c r="E287" i="4" s="1"/>
  <c r="E382" i="4" s="1"/>
  <c r="E477" i="4" s="1"/>
  <c r="E572" i="4" s="1"/>
  <c r="E667" i="4" s="1"/>
  <c r="E762" i="4" s="1"/>
  <c r="H97" i="4"/>
  <c r="A98" i="4"/>
  <c r="A193" i="4" s="1"/>
  <c r="A288" i="4" s="1"/>
  <c r="A383" i="4" s="1"/>
  <c r="A478" i="4" s="1"/>
  <c r="A573" i="4" s="1"/>
  <c r="A668" i="4" s="1"/>
  <c r="A763" i="4" s="1"/>
  <c r="B98" i="4"/>
  <c r="B193" i="4" s="1"/>
  <c r="B288" i="4" s="1"/>
  <c r="B383" i="4" s="1"/>
  <c r="B478" i="4" s="1"/>
  <c r="B573" i="4" s="1"/>
  <c r="B668" i="4" s="1"/>
  <c r="B763" i="4" s="1"/>
  <c r="C193" i="4"/>
  <c r="C288" i="4" s="1"/>
  <c r="C383" i="4" s="1"/>
  <c r="C478" i="4" s="1"/>
  <c r="C573" i="4" s="1"/>
  <c r="C668" i="4" s="1"/>
  <c r="C763" i="4" s="1"/>
  <c r="E98" i="4"/>
  <c r="E193" i="4" s="1"/>
  <c r="E288" i="4" s="1"/>
  <c r="E383" i="4" s="1"/>
  <c r="E478" i="4" s="1"/>
  <c r="E573" i="4" s="1"/>
  <c r="E668" i="4" s="1"/>
  <c r="E763" i="4" s="1"/>
  <c r="A99" i="4"/>
  <c r="A194" i="4" s="1"/>
  <c r="A289" i="4" s="1"/>
  <c r="A384" i="4" s="1"/>
  <c r="A479" i="4" s="1"/>
  <c r="A574" i="4" s="1"/>
  <c r="A669" i="4" s="1"/>
  <c r="A764" i="4" s="1"/>
  <c r="B99" i="4"/>
  <c r="B194" i="4" s="1"/>
  <c r="B289" i="4" s="1"/>
  <c r="B384" i="4" s="1"/>
  <c r="B479" i="4" s="1"/>
  <c r="B574" i="4" s="1"/>
  <c r="B669" i="4" s="1"/>
  <c r="B764" i="4" s="1"/>
  <c r="C194" i="4"/>
  <c r="C289" i="4" s="1"/>
  <c r="C384" i="4" s="1"/>
  <c r="C479" i="4" s="1"/>
  <c r="C574" i="4" s="1"/>
  <c r="C669" i="4" s="1"/>
  <c r="C764" i="4" s="1"/>
  <c r="E99" i="4"/>
  <c r="E194" i="4" s="1"/>
  <c r="E289" i="4" s="1"/>
  <c r="E384" i="4" s="1"/>
  <c r="E479" i="4" s="1"/>
  <c r="E574" i="4" s="1"/>
  <c r="E669" i="4" s="1"/>
  <c r="E764" i="4" s="1"/>
  <c r="A72" i="2"/>
  <c r="B72" i="2"/>
  <c r="C72" i="2"/>
  <c r="M72" i="2" s="1"/>
  <c r="E72" i="2"/>
  <c r="G72" i="2" s="1"/>
  <c r="I72" i="2"/>
  <c r="J72" i="2"/>
  <c r="L72" i="2"/>
  <c r="A73" i="2"/>
  <c r="B73" i="2"/>
  <c r="C73" i="2"/>
  <c r="I73" i="2"/>
  <c r="J73" i="2"/>
  <c r="L73" i="2"/>
  <c r="A74" i="2"/>
  <c r="B74" i="2"/>
  <c r="C74" i="2"/>
  <c r="M74" i="2" s="1"/>
  <c r="I74" i="2"/>
  <c r="J74" i="2"/>
  <c r="L74" i="2"/>
  <c r="A75" i="2"/>
  <c r="B75" i="2"/>
  <c r="C75" i="2"/>
  <c r="M75" i="2" s="1"/>
  <c r="E75" i="2"/>
  <c r="G75" i="2" s="1"/>
  <c r="I75" i="2"/>
  <c r="J75" i="2"/>
  <c r="L75" i="2"/>
  <c r="A76" i="2"/>
  <c r="B76" i="2"/>
  <c r="C76" i="2"/>
  <c r="M76" i="2" s="1"/>
  <c r="I76" i="2"/>
  <c r="J76" i="2"/>
  <c r="L76" i="2"/>
  <c r="A77" i="2"/>
  <c r="B77" i="2"/>
  <c r="C77" i="2"/>
  <c r="M77" i="2" s="1"/>
  <c r="I77" i="2"/>
  <c r="J77" i="2"/>
  <c r="L77" i="2"/>
  <c r="J96" i="4"/>
  <c r="M96" i="4" s="1"/>
  <c r="G191" i="4" s="1"/>
  <c r="G286" i="4" s="1"/>
  <c r="G381" i="4" s="1"/>
  <c r="G476" i="4" s="1"/>
  <c r="G571" i="4" s="1"/>
  <c r="G666" i="4" s="1"/>
  <c r="G761" i="4" s="1"/>
  <c r="J95" i="4"/>
  <c r="M95" i="4" s="1"/>
  <c r="G190" i="4" s="1"/>
  <c r="G285" i="4" s="1"/>
  <c r="G380" i="4" s="1"/>
  <c r="G475" i="4" s="1"/>
  <c r="G570" i="4" s="1"/>
  <c r="G665" i="4" s="1"/>
  <c r="G760" i="4" s="1"/>
  <c r="V98" i="3"/>
  <c r="I193" i="4" s="1"/>
  <c r="V97" i="3"/>
  <c r="I192" i="4" s="1"/>
  <c r="U96" i="3"/>
  <c r="I96" i="4" s="1"/>
  <c r="F191" i="4" s="1"/>
  <c r="F286" i="4" s="1"/>
  <c r="F381" i="4" s="1"/>
  <c r="U95" i="3"/>
  <c r="I95" i="4" s="1"/>
  <c r="F190" i="4" s="1"/>
  <c r="F285" i="4" s="1"/>
  <c r="F380" i="4" s="1"/>
  <c r="F475" i="4" s="1"/>
  <c r="F570" i="4" s="1"/>
  <c r="F665" i="4" s="1"/>
  <c r="F760" i="4" s="1"/>
  <c r="K101" i="3"/>
  <c r="K95" i="3"/>
  <c r="K94" i="3"/>
  <c r="K93" i="3"/>
  <c r="K92" i="3"/>
  <c r="K91" i="3"/>
  <c r="K90" i="3"/>
  <c r="K89" i="3"/>
  <c r="K88" i="3"/>
  <c r="K87" i="3"/>
  <c r="K86" i="3"/>
  <c r="K82" i="3"/>
  <c r="K75" i="3"/>
  <c r="K72" i="3"/>
  <c r="K70" i="3"/>
  <c r="K68" i="3"/>
  <c r="K66" i="3"/>
  <c r="K61" i="3"/>
  <c r="K53" i="3"/>
  <c r="K49" i="3"/>
  <c r="K43" i="3"/>
  <c r="K39" i="3"/>
  <c r="K24" i="3"/>
  <c r="K15" i="3"/>
  <c r="K10" i="3"/>
  <c r="I195" i="4" l="1"/>
  <c r="G273" i="4"/>
  <c r="G368" i="4" s="1"/>
  <c r="G463" i="4" s="1"/>
  <c r="G558" i="4" s="1"/>
  <c r="G653" i="4" s="1"/>
  <c r="G748" i="4" s="1"/>
  <c r="H764" i="4"/>
  <c r="N764" i="4" s="1"/>
  <c r="H760" i="4"/>
  <c r="N760" i="4" s="1"/>
  <c r="H665" i="4"/>
  <c r="N665" i="4" s="1"/>
  <c r="H669" i="4"/>
  <c r="N669" i="4" s="1"/>
  <c r="H574" i="4"/>
  <c r="N574" i="4" s="1"/>
  <c r="G264" i="4"/>
  <c r="G359" i="4" s="1"/>
  <c r="G454" i="4" s="1"/>
  <c r="G549" i="4" s="1"/>
  <c r="G644" i="4" s="1"/>
  <c r="G739" i="4" s="1"/>
  <c r="H570" i="4"/>
  <c r="N570" i="4" s="1"/>
  <c r="H479" i="4"/>
  <c r="N479" i="4" s="1"/>
  <c r="G267" i="4"/>
  <c r="G362" i="4" s="1"/>
  <c r="G457" i="4" s="1"/>
  <c r="G552" i="4" s="1"/>
  <c r="G647" i="4" s="1"/>
  <c r="G742" i="4" s="1"/>
  <c r="H475" i="4"/>
  <c r="N475" i="4" s="1"/>
  <c r="H381" i="4"/>
  <c r="N381" i="4" s="1"/>
  <c r="F476" i="4"/>
  <c r="G275" i="4"/>
  <c r="G370" i="4" s="1"/>
  <c r="G465" i="4" s="1"/>
  <c r="G560" i="4" s="1"/>
  <c r="G655" i="4" s="1"/>
  <c r="G750" i="4" s="1"/>
  <c r="H384" i="4"/>
  <c r="N384" i="4" s="1"/>
  <c r="H380" i="4"/>
  <c r="N380" i="4" s="1"/>
  <c r="H289" i="4"/>
  <c r="N289" i="4" s="1"/>
  <c r="B290" i="4"/>
  <c r="B385" i="4" s="1"/>
  <c r="B480" i="4" s="1"/>
  <c r="G271" i="4"/>
  <c r="G366" i="4" s="1"/>
  <c r="G461" i="4" s="1"/>
  <c r="G556" i="4" s="1"/>
  <c r="G651" i="4" s="1"/>
  <c r="G746" i="4" s="1"/>
  <c r="C281" i="4"/>
  <c r="C376" i="4" s="1"/>
  <c r="C471" i="4" s="1"/>
  <c r="C566" i="4" s="1"/>
  <c r="C661" i="4" s="1"/>
  <c r="C756" i="4" s="1"/>
  <c r="C273" i="4"/>
  <c r="C368" i="4" s="1"/>
  <c r="C463" i="4" s="1"/>
  <c r="C558" i="4" s="1"/>
  <c r="C653" i="4" s="1"/>
  <c r="C748" i="4" s="1"/>
  <c r="C270" i="4"/>
  <c r="C365" i="4" s="1"/>
  <c r="C460" i="4" s="1"/>
  <c r="C555" i="4" s="1"/>
  <c r="C650" i="4" s="1"/>
  <c r="C745" i="4" s="1"/>
  <c r="D284" i="4"/>
  <c r="D379" i="4" s="1"/>
  <c r="D474" i="4" s="1"/>
  <c r="D569" i="4" s="1"/>
  <c r="D664" i="4" s="1"/>
  <c r="D759" i="4" s="1"/>
  <c r="D281" i="4"/>
  <c r="D376" i="4" s="1"/>
  <c r="D471" i="4" s="1"/>
  <c r="D566" i="4" s="1"/>
  <c r="D661" i="4" s="1"/>
  <c r="D756" i="4" s="1"/>
  <c r="C278" i="4"/>
  <c r="C373" i="4" s="1"/>
  <c r="C468" i="4" s="1"/>
  <c r="C563" i="4" s="1"/>
  <c r="C658" i="4" s="1"/>
  <c r="C753" i="4" s="1"/>
  <c r="C276" i="4"/>
  <c r="C371" i="4" s="1"/>
  <c r="C466" i="4" s="1"/>
  <c r="C561" i="4" s="1"/>
  <c r="C656" i="4" s="1"/>
  <c r="C751" i="4" s="1"/>
  <c r="H285" i="4"/>
  <c r="N285" i="4" s="1"/>
  <c r="C284" i="4"/>
  <c r="C379" i="4" s="1"/>
  <c r="C474" i="4" s="1"/>
  <c r="C569" i="4" s="1"/>
  <c r="C664" i="4" s="1"/>
  <c r="C759" i="4" s="1"/>
  <c r="C282" i="4"/>
  <c r="C377" i="4" s="1"/>
  <c r="C472" i="4" s="1"/>
  <c r="C567" i="4" s="1"/>
  <c r="C662" i="4" s="1"/>
  <c r="C757" i="4" s="1"/>
  <c r="C279" i="4"/>
  <c r="C374" i="4" s="1"/>
  <c r="C469" i="4" s="1"/>
  <c r="C564" i="4" s="1"/>
  <c r="C659" i="4" s="1"/>
  <c r="C754" i="4" s="1"/>
  <c r="C274" i="4"/>
  <c r="C369" i="4" s="1"/>
  <c r="C464" i="4" s="1"/>
  <c r="C559" i="4" s="1"/>
  <c r="C654" i="4" s="1"/>
  <c r="C749" i="4" s="1"/>
  <c r="C271" i="4"/>
  <c r="C366" i="4" s="1"/>
  <c r="C461" i="4" s="1"/>
  <c r="C556" i="4" s="1"/>
  <c r="C651" i="4" s="1"/>
  <c r="C746" i="4" s="1"/>
  <c r="C268" i="4"/>
  <c r="C363" i="4" s="1"/>
  <c r="C458" i="4" s="1"/>
  <c r="C553" i="4" s="1"/>
  <c r="C648" i="4" s="1"/>
  <c r="C743" i="4" s="1"/>
  <c r="D277" i="4"/>
  <c r="D372" i="4" s="1"/>
  <c r="D467" i="4" s="1"/>
  <c r="D562" i="4" s="1"/>
  <c r="D657" i="4" s="1"/>
  <c r="D752" i="4" s="1"/>
  <c r="D274" i="4"/>
  <c r="D369" i="4" s="1"/>
  <c r="D464" i="4" s="1"/>
  <c r="D559" i="4" s="1"/>
  <c r="D654" i="4" s="1"/>
  <c r="D749" i="4" s="1"/>
  <c r="D271" i="4"/>
  <c r="D366" i="4" s="1"/>
  <c r="D461" i="4" s="1"/>
  <c r="D556" i="4" s="1"/>
  <c r="D651" i="4" s="1"/>
  <c r="D746" i="4" s="1"/>
  <c r="D283" i="4"/>
  <c r="D378" i="4" s="1"/>
  <c r="D473" i="4" s="1"/>
  <c r="D568" i="4" s="1"/>
  <c r="D663" i="4" s="1"/>
  <c r="D758" i="4" s="1"/>
  <c r="C283" i="4"/>
  <c r="C378" i="4" s="1"/>
  <c r="C473" i="4" s="1"/>
  <c r="C568" i="4" s="1"/>
  <c r="C663" i="4" s="1"/>
  <c r="C758" i="4" s="1"/>
  <c r="C280" i="4"/>
  <c r="C375" i="4" s="1"/>
  <c r="C470" i="4" s="1"/>
  <c r="C565" i="4" s="1"/>
  <c r="C660" i="4" s="1"/>
  <c r="C755" i="4" s="1"/>
  <c r="C277" i="4"/>
  <c r="C372" i="4" s="1"/>
  <c r="C467" i="4" s="1"/>
  <c r="C562" i="4" s="1"/>
  <c r="C657" i="4" s="1"/>
  <c r="C752" i="4" s="1"/>
  <c r="C275" i="4"/>
  <c r="C370" i="4" s="1"/>
  <c r="C465" i="4" s="1"/>
  <c r="C560" i="4" s="1"/>
  <c r="C655" i="4" s="1"/>
  <c r="C750" i="4" s="1"/>
  <c r="C272" i="4"/>
  <c r="C367" i="4" s="1"/>
  <c r="C462" i="4" s="1"/>
  <c r="C557" i="4" s="1"/>
  <c r="C652" i="4" s="1"/>
  <c r="C747" i="4" s="1"/>
  <c r="C269" i="4"/>
  <c r="C364" i="4" s="1"/>
  <c r="C459" i="4" s="1"/>
  <c r="C554" i="4" s="1"/>
  <c r="C649" i="4" s="1"/>
  <c r="C744" i="4" s="1"/>
  <c r="D279" i="4"/>
  <c r="D374" i="4" s="1"/>
  <c r="D469" i="4" s="1"/>
  <c r="D564" i="4" s="1"/>
  <c r="D659" i="4" s="1"/>
  <c r="D754" i="4" s="1"/>
  <c r="D276" i="4"/>
  <c r="D371" i="4" s="1"/>
  <c r="D466" i="4" s="1"/>
  <c r="D561" i="4" s="1"/>
  <c r="D656" i="4" s="1"/>
  <c r="D751" i="4" s="1"/>
  <c r="D273" i="4"/>
  <c r="D368" i="4" s="1"/>
  <c r="D463" i="4" s="1"/>
  <c r="D558" i="4" s="1"/>
  <c r="D653" i="4" s="1"/>
  <c r="D748" i="4" s="1"/>
  <c r="D270" i="4"/>
  <c r="D365" i="4" s="1"/>
  <c r="D460" i="4" s="1"/>
  <c r="D555" i="4" s="1"/>
  <c r="D650" i="4" s="1"/>
  <c r="D745" i="4" s="1"/>
  <c r="B268" i="4"/>
  <c r="B363" i="4" s="1"/>
  <c r="B458" i="4" s="1"/>
  <c r="B553" i="4" s="1"/>
  <c r="B648" i="4" s="1"/>
  <c r="B743" i="4" s="1"/>
  <c r="B269" i="4"/>
  <c r="B364" i="4" s="1"/>
  <c r="B459" i="4" s="1"/>
  <c r="B554" i="4" s="1"/>
  <c r="B649" i="4" s="1"/>
  <c r="B744" i="4" s="1"/>
  <c r="A264" i="4"/>
  <c r="A359" i="4" s="1"/>
  <c r="A454" i="4" s="1"/>
  <c r="A549" i="4" s="1"/>
  <c r="A644" i="4" s="1"/>
  <c r="A739" i="4" s="1"/>
  <c r="D282" i="4"/>
  <c r="D377" i="4" s="1"/>
  <c r="D472" i="4" s="1"/>
  <c r="D567" i="4" s="1"/>
  <c r="D662" i="4" s="1"/>
  <c r="D757" i="4" s="1"/>
  <c r="D268" i="4"/>
  <c r="D363" i="4" s="1"/>
  <c r="D458" i="4" s="1"/>
  <c r="D553" i="4" s="1"/>
  <c r="D648" i="4" s="1"/>
  <c r="D743" i="4" s="1"/>
  <c r="D278" i="4"/>
  <c r="D373" i="4" s="1"/>
  <c r="D468" i="4" s="1"/>
  <c r="D563" i="4" s="1"/>
  <c r="D658" i="4" s="1"/>
  <c r="D753" i="4" s="1"/>
  <c r="D275" i="4"/>
  <c r="D370" i="4" s="1"/>
  <c r="D465" i="4" s="1"/>
  <c r="D560" i="4" s="1"/>
  <c r="D655" i="4" s="1"/>
  <c r="D750" i="4" s="1"/>
  <c r="D272" i="4"/>
  <c r="D367" i="4" s="1"/>
  <c r="D462" i="4" s="1"/>
  <c r="D557" i="4" s="1"/>
  <c r="D652" i="4" s="1"/>
  <c r="D747" i="4" s="1"/>
  <c r="D269" i="4"/>
  <c r="D364" i="4" s="1"/>
  <c r="D459" i="4" s="1"/>
  <c r="D554" i="4" s="1"/>
  <c r="D649" i="4" s="1"/>
  <c r="D744" i="4" s="1"/>
  <c r="H286" i="4"/>
  <c r="N286" i="4" s="1"/>
  <c r="A281" i="4"/>
  <c r="A376" i="4" s="1"/>
  <c r="A471" i="4" s="1"/>
  <c r="A566" i="4" s="1"/>
  <c r="A661" i="4" s="1"/>
  <c r="A756" i="4" s="1"/>
  <c r="A278" i="4"/>
  <c r="A373" i="4" s="1"/>
  <c r="A468" i="4" s="1"/>
  <c r="A563" i="4" s="1"/>
  <c r="A658" i="4" s="1"/>
  <c r="A753" i="4" s="1"/>
  <c r="E266" i="4"/>
  <c r="E361" i="4" s="1"/>
  <c r="E456" i="4" s="1"/>
  <c r="E551" i="4" s="1"/>
  <c r="E646" i="4" s="1"/>
  <c r="E741" i="4" s="1"/>
  <c r="A265" i="4"/>
  <c r="A360" i="4" s="1"/>
  <c r="A455" i="4" s="1"/>
  <c r="A550" i="4" s="1"/>
  <c r="A645" i="4" s="1"/>
  <c r="A740" i="4" s="1"/>
  <c r="D262" i="4"/>
  <c r="D357" i="4" s="1"/>
  <c r="D452" i="4" s="1"/>
  <c r="D547" i="4" s="1"/>
  <c r="D642" i="4" s="1"/>
  <c r="D737" i="4" s="1"/>
  <c r="H193" i="4"/>
  <c r="N193" i="4" s="1"/>
  <c r="F288" i="4"/>
  <c r="B282" i="4"/>
  <c r="B377" i="4" s="1"/>
  <c r="B472" i="4" s="1"/>
  <c r="B567" i="4" s="1"/>
  <c r="B662" i="4" s="1"/>
  <c r="B757" i="4" s="1"/>
  <c r="E280" i="4"/>
  <c r="E375" i="4" s="1"/>
  <c r="E470" i="4" s="1"/>
  <c r="E565" i="4" s="1"/>
  <c r="E660" i="4" s="1"/>
  <c r="E755" i="4" s="1"/>
  <c r="E277" i="4"/>
  <c r="E372" i="4" s="1"/>
  <c r="E467" i="4" s="1"/>
  <c r="E562" i="4" s="1"/>
  <c r="E657" i="4" s="1"/>
  <c r="E752" i="4" s="1"/>
  <c r="E275" i="4"/>
  <c r="E370" i="4" s="1"/>
  <c r="E465" i="4" s="1"/>
  <c r="E560" i="4" s="1"/>
  <c r="E655" i="4" s="1"/>
  <c r="E750" i="4" s="1"/>
  <c r="B266" i="4"/>
  <c r="B361" i="4" s="1"/>
  <c r="B456" i="4" s="1"/>
  <c r="B551" i="4" s="1"/>
  <c r="B646" i="4" s="1"/>
  <c r="B741" i="4" s="1"/>
  <c r="E264" i="4"/>
  <c r="E359" i="4" s="1"/>
  <c r="E454" i="4" s="1"/>
  <c r="E549" i="4" s="1"/>
  <c r="E644" i="4" s="1"/>
  <c r="E739" i="4" s="1"/>
  <c r="H192" i="4"/>
  <c r="N192" i="4" s="1"/>
  <c r="F287" i="4"/>
  <c r="G263" i="4"/>
  <c r="G358" i="4" s="1"/>
  <c r="G453" i="4" s="1"/>
  <c r="G548" i="4" s="1"/>
  <c r="G643" i="4" s="1"/>
  <c r="G738" i="4" s="1"/>
  <c r="B284" i="4"/>
  <c r="B379" i="4" s="1"/>
  <c r="B474" i="4" s="1"/>
  <c r="B569" i="4" s="1"/>
  <c r="B664" i="4" s="1"/>
  <c r="B759" i="4" s="1"/>
  <c r="E283" i="4"/>
  <c r="E378" i="4" s="1"/>
  <c r="E473" i="4" s="1"/>
  <c r="E568" i="4" s="1"/>
  <c r="E663" i="4" s="1"/>
  <c r="E758" i="4" s="1"/>
  <c r="B279" i="4"/>
  <c r="B374" i="4" s="1"/>
  <c r="B469" i="4" s="1"/>
  <c r="B564" i="4" s="1"/>
  <c r="B659" i="4" s="1"/>
  <c r="B754" i="4" s="1"/>
  <c r="B274" i="4"/>
  <c r="B369" i="4" s="1"/>
  <c r="B464" i="4" s="1"/>
  <c r="B559" i="4" s="1"/>
  <c r="B654" i="4" s="1"/>
  <c r="B749" i="4" s="1"/>
  <c r="E272" i="4"/>
  <c r="E367" i="4" s="1"/>
  <c r="E462" i="4" s="1"/>
  <c r="E557" i="4" s="1"/>
  <c r="E652" i="4" s="1"/>
  <c r="E747" i="4" s="1"/>
  <c r="B271" i="4"/>
  <c r="B366" i="4" s="1"/>
  <c r="B461" i="4" s="1"/>
  <c r="B556" i="4" s="1"/>
  <c r="B651" i="4" s="1"/>
  <c r="B746" i="4" s="1"/>
  <c r="E269" i="4"/>
  <c r="E364" i="4" s="1"/>
  <c r="E459" i="4" s="1"/>
  <c r="E554" i="4" s="1"/>
  <c r="E649" i="4" s="1"/>
  <c r="E744" i="4" s="1"/>
  <c r="C262" i="4"/>
  <c r="C357" i="4" s="1"/>
  <c r="C452" i="4" s="1"/>
  <c r="C547" i="4" s="1"/>
  <c r="C642" i="4" s="1"/>
  <c r="C737" i="4" s="1"/>
  <c r="A266" i="4"/>
  <c r="A361" i="4" s="1"/>
  <c r="A456" i="4" s="1"/>
  <c r="A551" i="4" s="1"/>
  <c r="A646" i="4" s="1"/>
  <c r="A741" i="4" s="1"/>
  <c r="B264" i="4"/>
  <c r="B359" i="4" s="1"/>
  <c r="B454" i="4" s="1"/>
  <c r="B549" i="4" s="1"/>
  <c r="B644" i="4" s="1"/>
  <c r="B739" i="4" s="1"/>
  <c r="B262" i="4"/>
  <c r="B357" i="4" s="1"/>
  <c r="B452" i="4" s="1"/>
  <c r="B547" i="4" s="1"/>
  <c r="B642" i="4" s="1"/>
  <c r="B737" i="4" s="1"/>
  <c r="G270" i="4"/>
  <c r="G365" i="4" s="1"/>
  <c r="G460" i="4" s="1"/>
  <c r="G555" i="4" s="1"/>
  <c r="G650" i="4" s="1"/>
  <c r="G745" i="4" s="1"/>
  <c r="A284" i="4"/>
  <c r="A379" i="4" s="1"/>
  <c r="A474" i="4" s="1"/>
  <c r="A569" i="4" s="1"/>
  <c r="A664" i="4" s="1"/>
  <c r="A759" i="4" s="1"/>
  <c r="A282" i="4"/>
  <c r="A377" i="4" s="1"/>
  <c r="A472" i="4" s="1"/>
  <c r="A567" i="4" s="1"/>
  <c r="A662" i="4" s="1"/>
  <c r="A757" i="4" s="1"/>
  <c r="A279" i="4"/>
  <c r="A374" i="4" s="1"/>
  <c r="A469" i="4" s="1"/>
  <c r="A564" i="4" s="1"/>
  <c r="A659" i="4" s="1"/>
  <c r="A754" i="4" s="1"/>
  <c r="A274" i="4"/>
  <c r="A369" i="4" s="1"/>
  <c r="A464" i="4" s="1"/>
  <c r="A559" i="4" s="1"/>
  <c r="A654" i="4" s="1"/>
  <c r="A749" i="4" s="1"/>
  <c r="B283" i="4"/>
  <c r="B378" i="4" s="1"/>
  <c r="B473" i="4" s="1"/>
  <c r="B568" i="4" s="1"/>
  <c r="B663" i="4" s="1"/>
  <c r="B758" i="4" s="1"/>
  <c r="E281" i="4"/>
  <c r="E376" i="4" s="1"/>
  <c r="E471" i="4" s="1"/>
  <c r="E566" i="4" s="1"/>
  <c r="E661" i="4" s="1"/>
  <c r="E756" i="4" s="1"/>
  <c r="B280" i="4"/>
  <c r="B375" i="4" s="1"/>
  <c r="B470" i="4" s="1"/>
  <c r="B565" i="4" s="1"/>
  <c r="B660" i="4" s="1"/>
  <c r="B755" i="4" s="1"/>
  <c r="E278" i="4"/>
  <c r="E373" i="4" s="1"/>
  <c r="E468" i="4" s="1"/>
  <c r="E563" i="4" s="1"/>
  <c r="E658" i="4" s="1"/>
  <c r="E753" i="4" s="1"/>
  <c r="B277" i="4"/>
  <c r="B372" i="4" s="1"/>
  <c r="B467" i="4" s="1"/>
  <c r="B562" i="4" s="1"/>
  <c r="B657" i="4" s="1"/>
  <c r="B752" i="4" s="1"/>
  <c r="E276" i="4"/>
  <c r="E371" i="4" s="1"/>
  <c r="E466" i="4" s="1"/>
  <c r="E561" i="4" s="1"/>
  <c r="E656" i="4" s="1"/>
  <c r="E751" i="4" s="1"/>
  <c r="B275" i="4"/>
  <c r="B370" i="4" s="1"/>
  <c r="B465" i="4" s="1"/>
  <c r="B560" i="4" s="1"/>
  <c r="B655" i="4" s="1"/>
  <c r="B750" i="4" s="1"/>
  <c r="E273" i="4"/>
  <c r="E368" i="4" s="1"/>
  <c r="E463" i="4" s="1"/>
  <c r="E558" i="4" s="1"/>
  <c r="E653" i="4" s="1"/>
  <c r="E748" i="4" s="1"/>
  <c r="B272" i="4"/>
  <c r="B367" i="4" s="1"/>
  <c r="B462" i="4" s="1"/>
  <c r="B557" i="4" s="1"/>
  <c r="B652" i="4" s="1"/>
  <c r="B747" i="4" s="1"/>
  <c r="E270" i="4"/>
  <c r="E365" i="4" s="1"/>
  <c r="E460" i="4" s="1"/>
  <c r="E555" i="4" s="1"/>
  <c r="E650" i="4" s="1"/>
  <c r="E745" i="4" s="1"/>
  <c r="E267" i="4"/>
  <c r="E362" i="4" s="1"/>
  <c r="E457" i="4" s="1"/>
  <c r="E552" i="4" s="1"/>
  <c r="E647" i="4" s="1"/>
  <c r="E742" i="4" s="1"/>
  <c r="D265" i="4"/>
  <c r="D360" i="4" s="1"/>
  <c r="D455" i="4" s="1"/>
  <c r="D550" i="4" s="1"/>
  <c r="D645" i="4" s="1"/>
  <c r="D740" i="4" s="1"/>
  <c r="A262" i="4"/>
  <c r="A357" i="4" s="1"/>
  <c r="A452" i="4" s="1"/>
  <c r="A547" i="4" s="1"/>
  <c r="A642" i="4" s="1"/>
  <c r="A737" i="4" s="1"/>
  <c r="G276" i="4"/>
  <c r="G371" i="4" s="1"/>
  <c r="G466" i="4" s="1"/>
  <c r="G561" i="4" s="1"/>
  <c r="G656" i="4" s="1"/>
  <c r="G751" i="4" s="1"/>
  <c r="A283" i="4"/>
  <c r="A378" i="4" s="1"/>
  <c r="A473" i="4" s="1"/>
  <c r="A568" i="4" s="1"/>
  <c r="A663" i="4" s="1"/>
  <c r="A758" i="4" s="1"/>
  <c r="B263" i="4"/>
  <c r="B358" i="4" s="1"/>
  <c r="B453" i="4" s="1"/>
  <c r="B548" i="4" s="1"/>
  <c r="B643" i="4" s="1"/>
  <c r="B738" i="4" s="1"/>
  <c r="A280" i="4"/>
  <c r="A375" i="4" s="1"/>
  <c r="A470" i="4" s="1"/>
  <c r="A565" i="4" s="1"/>
  <c r="A660" i="4" s="1"/>
  <c r="A755" i="4" s="1"/>
  <c r="A275" i="4"/>
  <c r="A370" i="4" s="1"/>
  <c r="A465" i="4" s="1"/>
  <c r="A560" i="4" s="1"/>
  <c r="A655" i="4" s="1"/>
  <c r="A750" i="4" s="1"/>
  <c r="B267" i="4"/>
  <c r="B362" i="4" s="1"/>
  <c r="B457" i="4" s="1"/>
  <c r="B552" i="4" s="1"/>
  <c r="B647" i="4" s="1"/>
  <c r="B742" i="4" s="1"/>
  <c r="C265" i="4"/>
  <c r="C360" i="4" s="1"/>
  <c r="C455" i="4" s="1"/>
  <c r="C550" i="4" s="1"/>
  <c r="C645" i="4" s="1"/>
  <c r="C740" i="4" s="1"/>
  <c r="F200" i="4"/>
  <c r="F295" i="4" s="1"/>
  <c r="F390" i="4" s="1"/>
  <c r="F485" i="4" s="1"/>
  <c r="E284" i="4"/>
  <c r="E379" i="4" s="1"/>
  <c r="E474" i="4" s="1"/>
  <c r="E569" i="4" s="1"/>
  <c r="E664" i="4" s="1"/>
  <c r="E759" i="4" s="1"/>
  <c r="E282" i="4"/>
  <c r="E377" i="4" s="1"/>
  <c r="E472" i="4" s="1"/>
  <c r="E567" i="4" s="1"/>
  <c r="E662" i="4" s="1"/>
  <c r="E757" i="4" s="1"/>
  <c r="B281" i="4"/>
  <c r="B376" i="4" s="1"/>
  <c r="B471" i="4" s="1"/>
  <c r="B566" i="4" s="1"/>
  <c r="B661" i="4" s="1"/>
  <c r="B756" i="4" s="1"/>
  <c r="E279" i="4"/>
  <c r="E374" i="4" s="1"/>
  <c r="E469" i="4" s="1"/>
  <c r="E564" i="4" s="1"/>
  <c r="E659" i="4" s="1"/>
  <c r="E754" i="4" s="1"/>
  <c r="B278" i="4"/>
  <c r="B373" i="4" s="1"/>
  <c r="B468" i="4" s="1"/>
  <c r="B563" i="4" s="1"/>
  <c r="B658" i="4" s="1"/>
  <c r="B753" i="4" s="1"/>
  <c r="B276" i="4"/>
  <c r="B371" i="4" s="1"/>
  <c r="B466" i="4" s="1"/>
  <c r="B561" i="4" s="1"/>
  <c r="B656" i="4" s="1"/>
  <c r="B751" i="4" s="1"/>
  <c r="E274" i="4"/>
  <c r="E369" i="4" s="1"/>
  <c r="E464" i="4" s="1"/>
  <c r="E559" i="4" s="1"/>
  <c r="E654" i="4" s="1"/>
  <c r="E749" i="4" s="1"/>
  <c r="B273" i="4"/>
  <c r="B368" i="4" s="1"/>
  <c r="B463" i="4" s="1"/>
  <c r="B558" i="4" s="1"/>
  <c r="B653" i="4" s="1"/>
  <c r="B748" i="4" s="1"/>
  <c r="E271" i="4"/>
  <c r="E366" i="4" s="1"/>
  <c r="E461" i="4" s="1"/>
  <c r="E556" i="4" s="1"/>
  <c r="E651" i="4" s="1"/>
  <c r="E746" i="4" s="1"/>
  <c r="B270" i="4"/>
  <c r="B365" i="4" s="1"/>
  <c r="B460" i="4" s="1"/>
  <c r="B555" i="4" s="1"/>
  <c r="B650" i="4" s="1"/>
  <c r="B745" i="4" s="1"/>
  <c r="E268" i="4"/>
  <c r="E363" i="4" s="1"/>
  <c r="E458" i="4" s="1"/>
  <c r="E553" i="4" s="1"/>
  <c r="E648" i="4" s="1"/>
  <c r="E743" i="4" s="1"/>
  <c r="B265" i="4"/>
  <c r="B360" i="4" s="1"/>
  <c r="B455" i="4" s="1"/>
  <c r="B550" i="4" s="1"/>
  <c r="B645" i="4" s="1"/>
  <c r="B740" i="4" s="1"/>
  <c r="A263" i="4"/>
  <c r="A358" i="4" s="1"/>
  <c r="A453" i="4" s="1"/>
  <c r="A548" i="4" s="1"/>
  <c r="A643" i="4" s="1"/>
  <c r="A738" i="4" s="1"/>
  <c r="H194" i="4"/>
  <c r="N194" i="4" s="1"/>
  <c r="H191" i="4"/>
  <c r="N191" i="4" s="1"/>
  <c r="H190" i="4"/>
  <c r="N190" i="4" s="1"/>
  <c r="P75" i="2"/>
  <c r="S75" i="2" s="1"/>
  <c r="O115" i="4"/>
  <c r="P115" i="4" s="1"/>
  <c r="P112" i="4"/>
  <c r="P136" i="4"/>
  <c r="G189" i="4"/>
  <c r="G177" i="4"/>
  <c r="P130" i="4"/>
  <c r="O124" i="4"/>
  <c r="P124" i="4" s="1"/>
  <c r="H99" i="4"/>
  <c r="N99" i="4" s="1"/>
  <c r="H98" i="4"/>
  <c r="N98" i="4" s="1"/>
  <c r="H96" i="4"/>
  <c r="N96" i="4" s="1"/>
  <c r="P154" i="4"/>
  <c r="H95" i="4"/>
  <c r="N95" i="4" s="1"/>
  <c r="O133" i="4"/>
  <c r="P133" i="4" s="1"/>
  <c r="H77" i="4"/>
  <c r="N77" i="4" s="1"/>
  <c r="O160" i="4"/>
  <c r="P160" i="4" s="1"/>
  <c r="H53" i="4"/>
  <c r="O148" i="4"/>
  <c r="P148" i="4" s="1"/>
  <c r="O127" i="4"/>
  <c r="P127" i="4" s="1"/>
  <c r="P166" i="4"/>
  <c r="P121" i="4"/>
  <c r="P145" i="4"/>
  <c r="P151" i="4"/>
  <c r="P139" i="4"/>
  <c r="P106" i="4"/>
  <c r="H39" i="4"/>
  <c r="F134" i="4"/>
  <c r="F229" i="4" s="1"/>
  <c r="F324" i="4" s="1"/>
  <c r="F419" i="4" s="1"/>
  <c r="F514" i="4" s="1"/>
  <c r="F609" i="4" s="1"/>
  <c r="F704" i="4" s="1"/>
  <c r="F127" i="4"/>
  <c r="F222" i="4" s="1"/>
  <c r="F317" i="4" s="1"/>
  <c r="F412" i="4" s="1"/>
  <c r="F507" i="4" s="1"/>
  <c r="F602" i="4" s="1"/>
  <c r="F697" i="4" s="1"/>
  <c r="H32" i="4"/>
  <c r="H75" i="4"/>
  <c r="N75" i="4" s="1"/>
  <c r="F170" i="4"/>
  <c r="F265" i="4" s="1"/>
  <c r="F360" i="4" s="1"/>
  <c r="F455" i="4" s="1"/>
  <c r="F550" i="4" s="1"/>
  <c r="F645" i="4" s="1"/>
  <c r="F740" i="4" s="1"/>
  <c r="H74" i="4"/>
  <c r="N74" i="4" s="1"/>
  <c r="F169" i="4"/>
  <c r="F264" i="4" s="1"/>
  <c r="H73" i="4"/>
  <c r="N73" i="4" s="1"/>
  <c r="F168" i="4"/>
  <c r="F263" i="4" s="1"/>
  <c r="F358" i="4" s="1"/>
  <c r="F453" i="4" s="1"/>
  <c r="G182" i="4"/>
  <c r="H38" i="4"/>
  <c r="I100" i="4"/>
  <c r="H45" i="4"/>
  <c r="F140" i="4"/>
  <c r="F235" i="4" s="1"/>
  <c r="F330" i="4" s="1"/>
  <c r="F425" i="4" s="1"/>
  <c r="F520" i="4" s="1"/>
  <c r="F615" i="4" s="1"/>
  <c r="F710" i="4" s="1"/>
  <c r="H15" i="4"/>
  <c r="F110" i="4"/>
  <c r="F205" i="4" s="1"/>
  <c r="F300" i="4" s="1"/>
  <c r="F395" i="4" s="1"/>
  <c r="F490" i="4" s="1"/>
  <c r="F585" i="4" s="1"/>
  <c r="F680" i="4" s="1"/>
  <c r="H61" i="4"/>
  <c r="F156" i="4"/>
  <c r="F251" i="4" s="1"/>
  <c r="F346" i="4" s="1"/>
  <c r="F441" i="4" s="1"/>
  <c r="F536" i="4" s="1"/>
  <c r="F631" i="4" s="1"/>
  <c r="F726" i="4" s="1"/>
  <c r="H43" i="4"/>
  <c r="F138" i="4"/>
  <c r="F233" i="4" s="1"/>
  <c r="F328" i="4" s="1"/>
  <c r="F423" i="4" s="1"/>
  <c r="F518" i="4" s="1"/>
  <c r="F613" i="4" s="1"/>
  <c r="F708" i="4" s="1"/>
  <c r="H19" i="4"/>
  <c r="F114" i="4"/>
  <c r="F209" i="4" s="1"/>
  <c r="F304" i="4" s="1"/>
  <c r="F399" i="4" s="1"/>
  <c r="F494" i="4" s="1"/>
  <c r="F589" i="4" s="1"/>
  <c r="F684" i="4" s="1"/>
  <c r="F174" i="4"/>
  <c r="F269" i="4" s="1"/>
  <c r="F364" i="4" s="1"/>
  <c r="F459" i="4" s="1"/>
  <c r="F554" i="4" s="1"/>
  <c r="F649" i="4" s="1"/>
  <c r="F744" i="4" s="1"/>
  <c r="H72" i="4"/>
  <c r="N72" i="4" s="1"/>
  <c r="F167" i="4"/>
  <c r="F262" i="4" s="1"/>
  <c r="F357" i="4" s="1"/>
  <c r="F452" i="4" s="1"/>
  <c r="F547" i="4" s="1"/>
  <c r="F642" i="4" s="1"/>
  <c r="F737" i="4" s="1"/>
  <c r="G174" i="4"/>
  <c r="H35" i="4"/>
  <c r="H57" i="4"/>
  <c r="F152" i="4"/>
  <c r="F247" i="4" s="1"/>
  <c r="F342" i="4" s="1"/>
  <c r="F437" i="4" s="1"/>
  <c r="F532" i="4" s="1"/>
  <c r="F627" i="4" s="1"/>
  <c r="F722" i="4" s="1"/>
  <c r="F181" i="4"/>
  <c r="F276" i="4" s="1"/>
  <c r="F163" i="4"/>
  <c r="F258" i="4" s="1"/>
  <c r="F353" i="4" s="1"/>
  <c r="F448" i="4" s="1"/>
  <c r="F543" i="4" s="1"/>
  <c r="F638" i="4" s="1"/>
  <c r="F733" i="4" s="1"/>
  <c r="H68" i="4"/>
  <c r="F109" i="4"/>
  <c r="F204" i="4" s="1"/>
  <c r="F299" i="4" s="1"/>
  <c r="F394" i="4" s="1"/>
  <c r="F489" i="4" s="1"/>
  <c r="F584" i="4" s="1"/>
  <c r="F679" i="4" s="1"/>
  <c r="H14" i="4"/>
  <c r="H55" i="4"/>
  <c r="F150" i="4"/>
  <c r="F245" i="4" s="1"/>
  <c r="F340" i="4" s="1"/>
  <c r="F435" i="4" s="1"/>
  <c r="F530" i="4" s="1"/>
  <c r="F625" i="4" s="1"/>
  <c r="F720" i="4" s="1"/>
  <c r="H49" i="4"/>
  <c r="F144" i="4"/>
  <c r="F239" i="4" s="1"/>
  <c r="F334" i="4" s="1"/>
  <c r="F429" i="4" s="1"/>
  <c r="F524" i="4" s="1"/>
  <c r="F619" i="4" s="1"/>
  <c r="F714" i="4" s="1"/>
  <c r="H37" i="4"/>
  <c r="F132" i="4"/>
  <c r="F227" i="4" s="1"/>
  <c r="F322" i="4" s="1"/>
  <c r="F417" i="4" s="1"/>
  <c r="F512" i="4" s="1"/>
  <c r="F607" i="4" s="1"/>
  <c r="F702" i="4" s="1"/>
  <c r="H31" i="4"/>
  <c r="F126" i="4"/>
  <c r="F221" i="4" s="1"/>
  <c r="F316" i="4" s="1"/>
  <c r="F411" i="4" s="1"/>
  <c r="F506" i="4" s="1"/>
  <c r="F601" i="4" s="1"/>
  <c r="F696" i="4" s="1"/>
  <c r="H25" i="4"/>
  <c r="F120" i="4"/>
  <c r="F215" i="4" s="1"/>
  <c r="F310" i="4" s="1"/>
  <c r="F405" i="4" s="1"/>
  <c r="F500" i="4" s="1"/>
  <c r="F595" i="4" s="1"/>
  <c r="F690" i="4" s="1"/>
  <c r="F182" i="4"/>
  <c r="F277" i="4" s="1"/>
  <c r="F372" i="4" s="1"/>
  <c r="F467" i="4" s="1"/>
  <c r="F562" i="4" s="1"/>
  <c r="F657" i="4" s="1"/>
  <c r="F752" i="4" s="1"/>
  <c r="H87" i="4"/>
  <c r="N87" i="4" s="1"/>
  <c r="F175" i="4"/>
  <c r="F270" i="4" s="1"/>
  <c r="F365" i="4" s="1"/>
  <c r="F460" i="4" s="1"/>
  <c r="F555" i="4" s="1"/>
  <c r="F650" i="4" s="1"/>
  <c r="H80" i="4"/>
  <c r="N80" i="4" s="1"/>
  <c r="H66" i="4"/>
  <c r="F161" i="4"/>
  <c r="F256" i="4" s="1"/>
  <c r="F351" i="4" s="1"/>
  <c r="F446" i="4" s="1"/>
  <c r="F541" i="4" s="1"/>
  <c r="F636" i="4" s="1"/>
  <c r="F731" i="4" s="1"/>
  <c r="H60" i="4"/>
  <c r="F155" i="4"/>
  <c r="F250" i="4" s="1"/>
  <c r="F345" i="4" s="1"/>
  <c r="F440" i="4" s="1"/>
  <c r="F535" i="4" s="1"/>
  <c r="F630" i="4" s="1"/>
  <c r="F725" i="4" s="1"/>
  <c r="H54" i="4"/>
  <c r="F149" i="4"/>
  <c r="F244" i="4" s="1"/>
  <c r="F339" i="4" s="1"/>
  <c r="F434" i="4" s="1"/>
  <c r="F529" i="4" s="1"/>
  <c r="F624" i="4" s="1"/>
  <c r="F719" i="4" s="1"/>
  <c r="H48" i="4"/>
  <c r="F143" i="4"/>
  <c r="F238" i="4" s="1"/>
  <c r="F333" i="4" s="1"/>
  <c r="F428" i="4" s="1"/>
  <c r="F523" i="4" s="1"/>
  <c r="F618" i="4" s="1"/>
  <c r="F713" i="4" s="1"/>
  <c r="H42" i="4"/>
  <c r="F137" i="4"/>
  <c r="F232" i="4" s="1"/>
  <c r="F327" i="4" s="1"/>
  <c r="F422" i="4" s="1"/>
  <c r="F517" i="4" s="1"/>
  <c r="F612" i="4" s="1"/>
  <c r="F707" i="4" s="1"/>
  <c r="H36" i="4"/>
  <c r="F131" i="4"/>
  <c r="F226" i="4" s="1"/>
  <c r="F321" i="4" s="1"/>
  <c r="F416" i="4" s="1"/>
  <c r="F511" i="4" s="1"/>
  <c r="F606" i="4" s="1"/>
  <c r="F701" i="4" s="1"/>
  <c r="H30" i="4"/>
  <c r="F125" i="4"/>
  <c r="F220" i="4" s="1"/>
  <c r="F315" i="4" s="1"/>
  <c r="F410" i="4" s="1"/>
  <c r="F505" i="4" s="1"/>
  <c r="F600" i="4" s="1"/>
  <c r="F695" i="4" s="1"/>
  <c r="H24" i="4"/>
  <c r="F119" i="4"/>
  <c r="F214" i="4" s="1"/>
  <c r="F309" i="4" s="1"/>
  <c r="F404" i="4" s="1"/>
  <c r="F499" i="4" s="1"/>
  <c r="F594" i="4" s="1"/>
  <c r="F689" i="4" s="1"/>
  <c r="H18" i="4"/>
  <c r="F113" i="4"/>
  <c r="F208" i="4" s="1"/>
  <c r="F303" i="4" s="1"/>
  <c r="F398" i="4" s="1"/>
  <c r="F493" i="4" s="1"/>
  <c r="F588" i="4" s="1"/>
  <c r="F683" i="4" s="1"/>
  <c r="H12" i="4"/>
  <c r="F107" i="4"/>
  <c r="F202" i="4" s="1"/>
  <c r="F297" i="4" s="1"/>
  <c r="F392" i="4" s="1"/>
  <c r="F487" i="4" s="1"/>
  <c r="F582" i="4" s="1"/>
  <c r="F677" i="4" s="1"/>
  <c r="H82" i="4"/>
  <c r="N82" i="4" s="1"/>
  <c r="F177" i="4"/>
  <c r="F272" i="4" s="1"/>
  <c r="F367" i="4" s="1"/>
  <c r="F462" i="4" s="1"/>
  <c r="F557" i="4" s="1"/>
  <c r="F652" i="4" s="1"/>
  <c r="F747" i="4" s="1"/>
  <c r="H81" i="4"/>
  <c r="N81" i="4" s="1"/>
  <c r="F176" i="4"/>
  <c r="F271" i="4" s="1"/>
  <c r="H20" i="4"/>
  <c r="H51" i="4"/>
  <c r="F146" i="4"/>
  <c r="F241" i="4" s="1"/>
  <c r="F336" i="4" s="1"/>
  <c r="F431" i="4" s="1"/>
  <c r="F526" i="4" s="1"/>
  <c r="F621" i="4" s="1"/>
  <c r="F716" i="4" s="1"/>
  <c r="H33" i="4"/>
  <c r="F128" i="4"/>
  <c r="F223" i="4" s="1"/>
  <c r="F318" i="4" s="1"/>
  <c r="F413" i="4" s="1"/>
  <c r="F508" i="4" s="1"/>
  <c r="F603" i="4" s="1"/>
  <c r="F698" i="4" s="1"/>
  <c r="H21" i="4"/>
  <c r="F116" i="4"/>
  <c r="F211" i="4" s="1"/>
  <c r="F306" i="4" s="1"/>
  <c r="F401" i="4" s="1"/>
  <c r="F496" i="4" s="1"/>
  <c r="F591" i="4" s="1"/>
  <c r="F686" i="4" s="1"/>
  <c r="F145" i="4"/>
  <c r="F240" i="4" s="1"/>
  <c r="F335" i="4" s="1"/>
  <c r="F430" i="4" s="1"/>
  <c r="F525" i="4" s="1"/>
  <c r="F620" i="4" s="1"/>
  <c r="F715" i="4" s="1"/>
  <c r="H50" i="4"/>
  <c r="H67" i="4"/>
  <c r="F162" i="4"/>
  <c r="F257" i="4" s="1"/>
  <c r="F352" i="4" s="1"/>
  <c r="F447" i="4" s="1"/>
  <c r="F542" i="4" s="1"/>
  <c r="F637" i="4" s="1"/>
  <c r="F732" i="4" s="1"/>
  <c r="H13" i="4"/>
  <c r="F108" i="4"/>
  <c r="F203" i="4" s="1"/>
  <c r="F298" i="4" s="1"/>
  <c r="F393" i="4" s="1"/>
  <c r="F488" i="4" s="1"/>
  <c r="F583" i="4" s="1"/>
  <c r="F678" i="4" s="1"/>
  <c r="F160" i="4"/>
  <c r="F255" i="4" s="1"/>
  <c r="F350" i="4" s="1"/>
  <c r="F445" i="4" s="1"/>
  <c r="F540" i="4" s="1"/>
  <c r="F635" i="4" s="1"/>
  <c r="F730" i="4" s="1"/>
  <c r="H65" i="4"/>
  <c r="F154" i="4"/>
  <c r="F249" i="4" s="1"/>
  <c r="F344" i="4" s="1"/>
  <c r="F439" i="4" s="1"/>
  <c r="F534" i="4" s="1"/>
  <c r="F629" i="4" s="1"/>
  <c r="F724" i="4" s="1"/>
  <c r="H59" i="4"/>
  <c r="F142" i="4"/>
  <c r="F237" i="4" s="1"/>
  <c r="F332" i="4" s="1"/>
  <c r="F427" i="4" s="1"/>
  <c r="F522" i="4" s="1"/>
  <c r="F617" i="4" s="1"/>
  <c r="F712" i="4" s="1"/>
  <c r="H47" i="4"/>
  <c r="F136" i="4"/>
  <c r="F231" i="4" s="1"/>
  <c r="F326" i="4" s="1"/>
  <c r="F421" i="4" s="1"/>
  <c r="F516" i="4" s="1"/>
  <c r="F611" i="4" s="1"/>
  <c r="F706" i="4" s="1"/>
  <c r="H41" i="4"/>
  <c r="F124" i="4"/>
  <c r="F219" i="4" s="1"/>
  <c r="F314" i="4" s="1"/>
  <c r="F409" i="4" s="1"/>
  <c r="F504" i="4" s="1"/>
  <c r="F599" i="4" s="1"/>
  <c r="F694" i="4" s="1"/>
  <c r="H29" i="4"/>
  <c r="F118" i="4"/>
  <c r="F213" i="4" s="1"/>
  <c r="F308" i="4" s="1"/>
  <c r="F403" i="4" s="1"/>
  <c r="F498" i="4" s="1"/>
  <c r="F593" i="4" s="1"/>
  <c r="F688" i="4" s="1"/>
  <c r="H23" i="4"/>
  <c r="F106" i="4"/>
  <c r="F201" i="4" s="1"/>
  <c r="F296" i="4" s="1"/>
  <c r="F391" i="4" s="1"/>
  <c r="F486" i="4" s="1"/>
  <c r="F581" i="4" s="1"/>
  <c r="F676" i="4" s="1"/>
  <c r="H11" i="4"/>
  <c r="H94" i="4"/>
  <c r="N94" i="4" s="1"/>
  <c r="F189" i="4"/>
  <c r="F284" i="4" s="1"/>
  <c r="F379" i="4" s="1"/>
  <c r="F474" i="4" s="1"/>
  <c r="F569" i="4" s="1"/>
  <c r="F664" i="4" s="1"/>
  <c r="F759" i="4" s="1"/>
  <c r="F178" i="4"/>
  <c r="F273" i="4" s="1"/>
  <c r="H71" i="4"/>
  <c r="H17" i="4"/>
  <c r="H27" i="4"/>
  <c r="F122" i="4"/>
  <c r="F217" i="4" s="1"/>
  <c r="F312" i="4" s="1"/>
  <c r="F407" i="4" s="1"/>
  <c r="F502" i="4" s="1"/>
  <c r="F597" i="4" s="1"/>
  <c r="F692" i="4" s="1"/>
  <c r="F173" i="4"/>
  <c r="F268" i="4" s="1"/>
  <c r="F363" i="4" s="1"/>
  <c r="F458" i="4" s="1"/>
  <c r="F553" i="4" s="1"/>
  <c r="F648" i="4" s="1"/>
  <c r="F743" i="4" s="1"/>
  <c r="H76" i="4"/>
  <c r="N76" i="4" s="1"/>
  <c r="F171" i="4"/>
  <c r="F266" i="4" s="1"/>
  <c r="F361" i="4" s="1"/>
  <c r="F456" i="4" s="1"/>
  <c r="F551" i="4" s="1"/>
  <c r="F646" i="4" s="1"/>
  <c r="F741" i="4" s="1"/>
  <c r="G170" i="4"/>
  <c r="F157" i="4"/>
  <c r="F252" i="4" s="1"/>
  <c r="F347" i="4" s="1"/>
  <c r="F442" i="4" s="1"/>
  <c r="F537" i="4" s="1"/>
  <c r="F632" i="4" s="1"/>
  <c r="F727" i="4" s="1"/>
  <c r="H62" i="4"/>
  <c r="F139" i="4"/>
  <c r="F234" i="4" s="1"/>
  <c r="F329" i="4" s="1"/>
  <c r="F424" i="4" s="1"/>
  <c r="F519" i="4" s="1"/>
  <c r="F614" i="4" s="1"/>
  <c r="F709" i="4" s="1"/>
  <c r="H44" i="4"/>
  <c r="F121" i="4"/>
  <c r="F216" i="4" s="1"/>
  <c r="F311" i="4" s="1"/>
  <c r="F406" i="4" s="1"/>
  <c r="F501" i="4" s="1"/>
  <c r="F596" i="4" s="1"/>
  <c r="F691" i="4" s="1"/>
  <c r="H26" i="4"/>
  <c r="H70" i="4"/>
  <c r="F165" i="4"/>
  <c r="F260" i="4" s="1"/>
  <c r="F355" i="4" s="1"/>
  <c r="F450" i="4" s="1"/>
  <c r="F545" i="4" s="1"/>
  <c r="F640" i="4" s="1"/>
  <c r="F735" i="4" s="1"/>
  <c r="H58" i="4"/>
  <c r="F153" i="4"/>
  <c r="F248" i="4" s="1"/>
  <c r="F343" i="4" s="1"/>
  <c r="F438" i="4" s="1"/>
  <c r="F533" i="4" s="1"/>
  <c r="F628" i="4" s="1"/>
  <c r="F723" i="4" s="1"/>
  <c r="H52" i="4"/>
  <c r="F147" i="4"/>
  <c r="F242" i="4" s="1"/>
  <c r="F337" i="4" s="1"/>
  <c r="F432" i="4" s="1"/>
  <c r="F527" i="4" s="1"/>
  <c r="F622" i="4" s="1"/>
  <c r="F717" i="4" s="1"/>
  <c r="H46" i="4"/>
  <c r="F141" i="4"/>
  <c r="F236" i="4" s="1"/>
  <c r="F331" i="4" s="1"/>
  <c r="F426" i="4" s="1"/>
  <c r="F521" i="4" s="1"/>
  <c r="F616" i="4" s="1"/>
  <c r="F711" i="4" s="1"/>
  <c r="F135" i="4"/>
  <c r="F230" i="4" s="1"/>
  <c r="F325" i="4" s="1"/>
  <c r="F420" i="4" s="1"/>
  <c r="F515" i="4" s="1"/>
  <c r="F610" i="4" s="1"/>
  <c r="F705" i="4" s="1"/>
  <c r="H34" i="4"/>
  <c r="F129" i="4"/>
  <c r="F224" i="4" s="1"/>
  <c r="F319" i="4" s="1"/>
  <c r="F414" i="4" s="1"/>
  <c r="F509" i="4" s="1"/>
  <c r="F604" i="4" s="1"/>
  <c r="F699" i="4" s="1"/>
  <c r="H28" i="4"/>
  <c r="F123" i="4"/>
  <c r="F218" i="4" s="1"/>
  <c r="F313" i="4" s="1"/>
  <c r="F408" i="4" s="1"/>
  <c r="F503" i="4" s="1"/>
  <c r="F598" i="4" s="1"/>
  <c r="F693" i="4" s="1"/>
  <c r="H22" i="4"/>
  <c r="F117" i="4"/>
  <c r="F212" i="4" s="1"/>
  <c r="F307" i="4" s="1"/>
  <c r="F402" i="4" s="1"/>
  <c r="F497" i="4" s="1"/>
  <c r="F592" i="4" s="1"/>
  <c r="F687" i="4" s="1"/>
  <c r="H16" i="4"/>
  <c r="F111" i="4"/>
  <c r="F206" i="4" s="1"/>
  <c r="F301" i="4" s="1"/>
  <c r="F396" i="4" s="1"/>
  <c r="F491" i="4" s="1"/>
  <c r="F586" i="4" s="1"/>
  <c r="F681" i="4" s="1"/>
  <c r="F180" i="4"/>
  <c r="F275" i="4" s="1"/>
  <c r="F179" i="4"/>
  <c r="F274" i="4" s="1"/>
  <c r="F369" i="4" s="1"/>
  <c r="F464" i="4" s="1"/>
  <c r="F559" i="4" s="1"/>
  <c r="F654" i="4" s="1"/>
  <c r="F749" i="4" s="1"/>
  <c r="F172" i="4"/>
  <c r="F267" i="4" s="1"/>
  <c r="H56" i="4"/>
  <c r="G179" i="4"/>
  <c r="G173" i="4"/>
  <c r="G167" i="4"/>
  <c r="J100" i="4"/>
  <c r="G171" i="4"/>
  <c r="O163" i="4"/>
  <c r="P163" i="4" s="1"/>
  <c r="M162" i="4"/>
  <c r="O158" i="4"/>
  <c r="P158" i="4" s="1"/>
  <c r="O156" i="4"/>
  <c r="P156" i="4" s="1"/>
  <c r="O150" i="4"/>
  <c r="P150" i="4" s="1"/>
  <c r="P165" i="4"/>
  <c r="O153" i="4"/>
  <c r="P153" i="4" s="1"/>
  <c r="O147" i="4"/>
  <c r="P147" i="4" s="1"/>
  <c r="O164" i="4"/>
  <c r="P164" i="4" s="1"/>
  <c r="O161" i="4"/>
  <c r="P161" i="4" s="1"/>
  <c r="O134" i="4"/>
  <c r="P134" i="4" s="1"/>
  <c r="O131" i="4"/>
  <c r="P131" i="4" s="1"/>
  <c r="O128" i="4"/>
  <c r="P128" i="4" s="1"/>
  <c r="O125" i="4"/>
  <c r="P125" i="4" s="1"/>
  <c r="O114" i="4"/>
  <c r="P114" i="4" s="1"/>
  <c r="O144" i="4"/>
  <c r="P144" i="4" s="1"/>
  <c r="O135" i="4"/>
  <c r="P135" i="4" s="1"/>
  <c r="O132" i="4"/>
  <c r="P132" i="4" s="1"/>
  <c r="O129" i="4"/>
  <c r="P129" i="4" s="1"/>
  <c r="O126" i="4"/>
  <c r="P126" i="4" s="1"/>
  <c r="O122" i="4"/>
  <c r="P122" i="4" s="1"/>
  <c r="O111" i="4"/>
  <c r="P111" i="4" s="1"/>
  <c r="O105" i="4"/>
  <c r="P105" i="4" s="1"/>
  <c r="O141" i="4"/>
  <c r="P141" i="4" s="1"/>
  <c r="O138" i="4"/>
  <c r="P138" i="4" s="1"/>
  <c r="O123" i="4"/>
  <c r="P123" i="4" s="1"/>
  <c r="O119" i="4"/>
  <c r="P119" i="4" s="1"/>
  <c r="P155" i="4"/>
  <c r="P152" i="4"/>
  <c r="P149" i="4"/>
  <c r="P146" i="4"/>
  <c r="P143" i="4"/>
  <c r="O120" i="4"/>
  <c r="P120" i="4" s="1"/>
  <c r="O117" i="4"/>
  <c r="P117" i="4" s="1"/>
  <c r="P140" i="4"/>
  <c r="P137" i="4"/>
  <c r="O108" i="4"/>
  <c r="P108" i="4" s="1"/>
  <c r="P116" i="4"/>
  <c r="P113" i="4"/>
  <c r="P110" i="4"/>
  <c r="P107" i="4"/>
  <c r="N97" i="4"/>
  <c r="P74" i="2"/>
  <c r="S74" i="2" s="1"/>
  <c r="P76" i="2"/>
  <c r="S76" i="2" s="1"/>
  <c r="P77" i="2"/>
  <c r="S77" i="2" s="1"/>
  <c r="P72" i="2"/>
  <c r="S72" i="2" s="1"/>
  <c r="F76" i="3"/>
  <c r="D76" i="4" s="1"/>
  <c r="D171" i="4" s="1"/>
  <c r="E76" i="3"/>
  <c r="E77" i="3" s="1"/>
  <c r="H75" i="3"/>
  <c r="E75" i="4" s="1"/>
  <c r="E170" i="4" s="1"/>
  <c r="G75" i="3"/>
  <c r="H73" i="3"/>
  <c r="E73" i="4" s="1"/>
  <c r="E168" i="4" s="1"/>
  <c r="F73" i="3"/>
  <c r="D73" i="4" s="1"/>
  <c r="D168" i="4" s="1"/>
  <c r="E73" i="3"/>
  <c r="E74" i="3" s="1"/>
  <c r="G72" i="3"/>
  <c r="F71" i="3"/>
  <c r="K71" i="3" s="1"/>
  <c r="E71" i="3"/>
  <c r="H70" i="3"/>
  <c r="G70" i="3"/>
  <c r="AP69" i="3"/>
  <c r="AS69" i="3" s="1"/>
  <c r="G69" i="4" s="1"/>
  <c r="Q69" i="3"/>
  <c r="T69" i="3" s="1"/>
  <c r="H69" i="3"/>
  <c r="H68" i="3" s="1"/>
  <c r="F69" i="3"/>
  <c r="K69" i="3" s="1"/>
  <c r="E69" i="3"/>
  <c r="G68" i="3"/>
  <c r="F67" i="3"/>
  <c r="K67" i="3" s="1"/>
  <c r="E67" i="3"/>
  <c r="H66" i="3"/>
  <c r="G66" i="3"/>
  <c r="AQ64" i="3"/>
  <c r="AS64" i="3" s="1"/>
  <c r="G64" i="4" s="1"/>
  <c r="Q64" i="3"/>
  <c r="T64" i="3" s="1"/>
  <c r="AR63" i="3"/>
  <c r="AS63" i="3" s="1"/>
  <c r="G63" i="4" s="1"/>
  <c r="S63" i="3"/>
  <c r="T63" i="3" s="1"/>
  <c r="F62" i="3"/>
  <c r="K62" i="3" s="1"/>
  <c r="E62" i="3"/>
  <c r="E63" i="3" s="1"/>
  <c r="E64" i="3" s="1"/>
  <c r="E65" i="3" s="1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F54" i="3"/>
  <c r="E54" i="3"/>
  <c r="E55" i="3" s="1"/>
  <c r="E56" i="3" s="1"/>
  <c r="E57" i="3" s="1"/>
  <c r="E58" i="3" s="1"/>
  <c r="E59" i="3" s="1"/>
  <c r="E60" i="3" s="1"/>
  <c r="F50" i="3"/>
  <c r="K50" i="3" s="1"/>
  <c r="E50" i="3"/>
  <c r="E51" i="3" s="1"/>
  <c r="E52" i="3" s="1"/>
  <c r="H49" i="3"/>
  <c r="G49" i="3"/>
  <c r="H45" i="3"/>
  <c r="H43" i="3" s="1"/>
  <c r="G45" i="3"/>
  <c r="G43" i="3" s="1"/>
  <c r="F44" i="3"/>
  <c r="K44" i="3" s="1"/>
  <c r="E44" i="3"/>
  <c r="E45" i="3" s="1"/>
  <c r="E46" i="3" s="1"/>
  <c r="E47" i="3" s="1"/>
  <c r="E48" i="3" s="1"/>
  <c r="AR40" i="3"/>
  <c r="AS40" i="3" s="1"/>
  <c r="F40" i="3"/>
  <c r="K40" i="3" s="1"/>
  <c r="E40" i="3"/>
  <c r="E41" i="3" s="1"/>
  <c r="E42" i="3" s="1"/>
  <c r="H39" i="3"/>
  <c r="G39" i="3"/>
  <c r="H29" i="3"/>
  <c r="G29" i="3"/>
  <c r="H28" i="3"/>
  <c r="G28" i="3"/>
  <c r="H27" i="3"/>
  <c r="G27" i="3"/>
  <c r="F25" i="3"/>
  <c r="E25" i="3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F16" i="3"/>
  <c r="E16" i="3"/>
  <c r="E17" i="3" s="1"/>
  <c r="E18" i="3" s="1"/>
  <c r="E19" i="3" s="1"/>
  <c r="E20" i="3" s="1"/>
  <c r="E21" i="3" s="1"/>
  <c r="E22" i="3" s="1"/>
  <c r="E23" i="3" s="1"/>
  <c r="H15" i="3"/>
  <c r="G15" i="3"/>
  <c r="E14" i="3"/>
  <c r="E13" i="3"/>
  <c r="E12" i="3"/>
  <c r="F11" i="3"/>
  <c r="K11" i="3" s="1"/>
  <c r="E11" i="3"/>
  <c r="H10" i="3"/>
  <c r="G10" i="3"/>
  <c r="N63" i="2" l="1"/>
  <c r="F63" i="4"/>
  <c r="G40" i="4"/>
  <c r="N64" i="2"/>
  <c r="F64" i="4"/>
  <c r="N69" i="2"/>
  <c r="F69" i="4"/>
  <c r="H650" i="4"/>
  <c r="N650" i="4" s="1"/>
  <c r="F745" i="4"/>
  <c r="H745" i="4" s="1"/>
  <c r="N745" i="4" s="1"/>
  <c r="F580" i="4"/>
  <c r="F675" i="4" s="1"/>
  <c r="H453" i="4"/>
  <c r="N453" i="4" s="1"/>
  <c r="F548" i="4"/>
  <c r="H555" i="4"/>
  <c r="N555" i="4" s="1"/>
  <c r="H476" i="4"/>
  <c r="N476" i="4" s="1"/>
  <c r="F571" i="4"/>
  <c r="H460" i="4"/>
  <c r="N460" i="4" s="1"/>
  <c r="H267" i="4"/>
  <c r="N267" i="4" s="1"/>
  <c r="F362" i="4"/>
  <c r="H288" i="4"/>
  <c r="N288" i="4" s="1"/>
  <c r="F383" i="4"/>
  <c r="H275" i="4"/>
  <c r="N275" i="4" s="1"/>
  <c r="F370" i="4"/>
  <c r="H271" i="4"/>
  <c r="N271" i="4" s="1"/>
  <c r="F366" i="4"/>
  <c r="H276" i="4"/>
  <c r="N276" i="4" s="1"/>
  <c r="F371" i="4"/>
  <c r="H264" i="4"/>
  <c r="N264" i="4" s="1"/>
  <c r="F359" i="4"/>
  <c r="H287" i="4"/>
  <c r="N287" i="4" s="1"/>
  <c r="F382" i="4"/>
  <c r="H273" i="4"/>
  <c r="N273" i="4" s="1"/>
  <c r="F368" i="4"/>
  <c r="H365" i="4"/>
  <c r="N365" i="4" s="1"/>
  <c r="H358" i="4"/>
  <c r="N358" i="4" s="1"/>
  <c r="H270" i="4"/>
  <c r="N270" i="4" s="1"/>
  <c r="H263" i="4"/>
  <c r="N263" i="4" s="1"/>
  <c r="G266" i="4"/>
  <c r="G268" i="4"/>
  <c r="G284" i="4"/>
  <c r="E265" i="4"/>
  <c r="E360" i="4" s="1"/>
  <c r="E455" i="4" s="1"/>
  <c r="E550" i="4" s="1"/>
  <c r="E645" i="4" s="1"/>
  <c r="E740" i="4" s="1"/>
  <c r="G269" i="4"/>
  <c r="G277" i="4"/>
  <c r="D266" i="4"/>
  <c r="D361" i="4" s="1"/>
  <c r="D456" i="4" s="1"/>
  <c r="D551" i="4" s="1"/>
  <c r="D646" i="4" s="1"/>
  <c r="D741" i="4" s="1"/>
  <c r="G274" i="4"/>
  <c r="D263" i="4"/>
  <c r="D358" i="4" s="1"/>
  <c r="D453" i="4" s="1"/>
  <c r="D548" i="4" s="1"/>
  <c r="D643" i="4" s="1"/>
  <c r="D738" i="4" s="1"/>
  <c r="G265" i="4"/>
  <c r="E263" i="4"/>
  <c r="E358" i="4" s="1"/>
  <c r="E453" i="4" s="1"/>
  <c r="E548" i="4" s="1"/>
  <c r="E643" i="4" s="1"/>
  <c r="E738" i="4" s="1"/>
  <c r="G262" i="4"/>
  <c r="G272" i="4"/>
  <c r="F63" i="3"/>
  <c r="K63" i="3" s="1"/>
  <c r="H72" i="3"/>
  <c r="E72" i="4" s="1"/>
  <c r="E167" i="4" s="1"/>
  <c r="F164" i="4"/>
  <c r="F159" i="4"/>
  <c r="G24" i="3"/>
  <c r="G53" i="3"/>
  <c r="M73" i="2"/>
  <c r="P73" i="2" s="1"/>
  <c r="S73" i="2" s="1"/>
  <c r="F45" i="3"/>
  <c r="F46" i="3" s="1"/>
  <c r="K46" i="3" s="1"/>
  <c r="F55" i="3"/>
  <c r="K55" i="3" s="1"/>
  <c r="K54" i="3"/>
  <c r="H53" i="3"/>
  <c r="F26" i="3"/>
  <c r="K26" i="3" s="1"/>
  <c r="K25" i="3"/>
  <c r="F12" i="3"/>
  <c r="F17" i="3"/>
  <c r="K17" i="3" s="1"/>
  <c r="K16" i="3"/>
  <c r="H24" i="3"/>
  <c r="H182" i="4"/>
  <c r="N182" i="4" s="1"/>
  <c r="H176" i="4"/>
  <c r="N176" i="4" s="1"/>
  <c r="H175" i="4"/>
  <c r="N175" i="4" s="1"/>
  <c r="H168" i="4"/>
  <c r="N168" i="4" s="1"/>
  <c r="H172" i="4"/>
  <c r="N172" i="4" s="1"/>
  <c r="H177" i="4"/>
  <c r="N177" i="4" s="1"/>
  <c r="H171" i="4"/>
  <c r="N171" i="4" s="1"/>
  <c r="H179" i="4"/>
  <c r="N179" i="4" s="1"/>
  <c r="H173" i="4"/>
  <c r="N173" i="4" s="1"/>
  <c r="H189" i="4"/>
  <c r="N189" i="4" s="1"/>
  <c r="H174" i="4"/>
  <c r="N174" i="4" s="1"/>
  <c r="H169" i="4"/>
  <c r="N169" i="4" s="1"/>
  <c r="H181" i="4"/>
  <c r="N181" i="4" s="1"/>
  <c r="O162" i="4"/>
  <c r="P162" i="4" s="1"/>
  <c r="H180" i="4"/>
  <c r="N180" i="4" s="1"/>
  <c r="H178" i="4"/>
  <c r="N178" i="4" s="1"/>
  <c r="H167" i="4"/>
  <c r="N167" i="4" s="1"/>
  <c r="H170" i="4"/>
  <c r="N170" i="4" s="1"/>
  <c r="F74" i="3"/>
  <c r="D74" i="4" s="1"/>
  <c r="D169" i="4" s="1"/>
  <c r="E73" i="2"/>
  <c r="G73" i="2" s="1"/>
  <c r="K73" i="3"/>
  <c r="F77" i="3"/>
  <c r="D77" i="4" s="1"/>
  <c r="D172" i="4" s="1"/>
  <c r="E76" i="2"/>
  <c r="G76" i="2" s="1"/>
  <c r="K76" i="3"/>
  <c r="F51" i="3"/>
  <c r="K51" i="3" s="1"/>
  <c r="F41" i="3"/>
  <c r="K41" i="3" s="1"/>
  <c r="AV102" i="3"/>
  <c r="J8" i="1" s="1"/>
  <c r="AU102" i="3"/>
  <c r="G8" i="1" s="1"/>
  <c r="G10" i="1" s="1"/>
  <c r="AT102" i="3"/>
  <c r="D8" i="1" s="1"/>
  <c r="AO102" i="3"/>
  <c r="U102" i="3"/>
  <c r="D7" i="1" s="1"/>
  <c r="V102" i="3"/>
  <c r="G7" i="1" s="1"/>
  <c r="W102" i="3"/>
  <c r="J7" i="1" s="1"/>
  <c r="L7" i="1" s="1"/>
  <c r="M7" i="1" s="1"/>
  <c r="D76" i="3"/>
  <c r="K45" i="3" l="1"/>
  <c r="F27" i="3"/>
  <c r="K27" i="3" s="1"/>
  <c r="H548" i="4"/>
  <c r="N548" i="4" s="1"/>
  <c r="F643" i="4"/>
  <c r="H571" i="4"/>
  <c r="N571" i="4" s="1"/>
  <c r="F666" i="4"/>
  <c r="H370" i="4"/>
  <c r="N370" i="4" s="1"/>
  <c r="F465" i="4"/>
  <c r="H368" i="4"/>
  <c r="N368" i="4" s="1"/>
  <c r="F463" i="4"/>
  <c r="H371" i="4"/>
  <c r="N371" i="4" s="1"/>
  <c r="F466" i="4"/>
  <c r="H383" i="4"/>
  <c r="N383" i="4" s="1"/>
  <c r="F478" i="4"/>
  <c r="H359" i="4"/>
  <c r="N359" i="4" s="1"/>
  <c r="F454" i="4"/>
  <c r="H382" i="4"/>
  <c r="N382" i="4" s="1"/>
  <c r="F477" i="4"/>
  <c r="H366" i="4"/>
  <c r="N366" i="4" s="1"/>
  <c r="F461" i="4"/>
  <c r="H362" i="4"/>
  <c r="N362" i="4" s="1"/>
  <c r="F457" i="4"/>
  <c r="H269" i="4"/>
  <c r="N269" i="4" s="1"/>
  <c r="G364" i="4"/>
  <c r="H266" i="4"/>
  <c r="N266" i="4" s="1"/>
  <c r="G361" i="4"/>
  <c r="H272" i="4"/>
  <c r="N272" i="4" s="1"/>
  <c r="G367" i="4"/>
  <c r="H265" i="4"/>
  <c r="N265" i="4" s="1"/>
  <c r="G360" i="4"/>
  <c r="H268" i="4"/>
  <c r="N268" i="4" s="1"/>
  <c r="G363" i="4"/>
  <c r="H274" i="4"/>
  <c r="N274" i="4" s="1"/>
  <c r="G369" i="4"/>
  <c r="H262" i="4"/>
  <c r="N262" i="4" s="1"/>
  <c r="G357" i="4"/>
  <c r="H277" i="4"/>
  <c r="N277" i="4" s="1"/>
  <c r="G372" i="4"/>
  <c r="H284" i="4"/>
  <c r="N284" i="4" s="1"/>
  <c r="G379" i="4"/>
  <c r="D264" i="4"/>
  <c r="D359" i="4" s="1"/>
  <c r="D454" i="4" s="1"/>
  <c r="D549" i="4" s="1"/>
  <c r="D644" i="4" s="1"/>
  <c r="D739" i="4" s="1"/>
  <c r="F254" i="4"/>
  <c r="F349" i="4" s="1"/>
  <c r="F444" i="4" s="1"/>
  <c r="F539" i="4" s="1"/>
  <c r="F634" i="4" s="1"/>
  <c r="F729" i="4" s="1"/>
  <c r="F259" i="4"/>
  <c r="F354" i="4" s="1"/>
  <c r="F449" i="4" s="1"/>
  <c r="F544" i="4" s="1"/>
  <c r="F639" i="4" s="1"/>
  <c r="F734" i="4" s="1"/>
  <c r="D267" i="4"/>
  <c r="D362" i="4" s="1"/>
  <c r="D457" i="4" s="1"/>
  <c r="D552" i="4" s="1"/>
  <c r="D647" i="4" s="1"/>
  <c r="D742" i="4" s="1"/>
  <c r="E262" i="4"/>
  <c r="E357" i="4" s="1"/>
  <c r="E452" i="4" s="1"/>
  <c r="E547" i="4" s="1"/>
  <c r="E642" i="4" s="1"/>
  <c r="E737" i="4" s="1"/>
  <c r="F64" i="3"/>
  <c r="K64" i="3" s="1"/>
  <c r="H69" i="4"/>
  <c r="F56" i="3"/>
  <c r="K56" i="3" s="1"/>
  <c r="H64" i="4"/>
  <c r="H63" i="4"/>
  <c r="F158" i="4"/>
  <c r="F47" i="3"/>
  <c r="K47" i="3" s="1"/>
  <c r="D77" i="3"/>
  <c r="C77" i="4" s="1"/>
  <c r="C172" i="4" s="1"/>
  <c r="C76" i="4"/>
  <c r="C171" i="4" s="1"/>
  <c r="M159" i="4"/>
  <c r="F13" i="3"/>
  <c r="K12" i="3"/>
  <c r="J10" i="1"/>
  <c r="L8" i="1"/>
  <c r="F18" i="3"/>
  <c r="K18" i="3" s="1"/>
  <c r="E74" i="2"/>
  <c r="G74" i="2" s="1"/>
  <c r="K74" i="3"/>
  <c r="K77" i="3"/>
  <c r="E77" i="2"/>
  <c r="G77" i="2" s="1"/>
  <c r="F52" i="3"/>
  <c r="K52" i="3" s="1"/>
  <c r="F42" i="3"/>
  <c r="K42" i="3" s="1"/>
  <c r="D73" i="3"/>
  <c r="F28" i="3" l="1"/>
  <c r="K28" i="3" s="1"/>
  <c r="F57" i="3"/>
  <c r="K57" i="3" s="1"/>
  <c r="F65" i="3"/>
  <c r="K65" i="3" s="1"/>
  <c r="H666" i="4"/>
  <c r="N666" i="4" s="1"/>
  <c r="F761" i="4"/>
  <c r="H761" i="4" s="1"/>
  <c r="N761" i="4" s="1"/>
  <c r="H643" i="4"/>
  <c r="N643" i="4" s="1"/>
  <c r="F738" i="4"/>
  <c r="H738" i="4" s="1"/>
  <c r="N738" i="4" s="1"/>
  <c r="H477" i="4"/>
  <c r="N477" i="4" s="1"/>
  <c r="F572" i="4"/>
  <c r="H466" i="4"/>
  <c r="N466" i="4" s="1"/>
  <c r="F561" i="4"/>
  <c r="H457" i="4"/>
  <c r="N457" i="4" s="1"/>
  <c r="F552" i="4"/>
  <c r="H454" i="4"/>
  <c r="N454" i="4" s="1"/>
  <c r="F549" i="4"/>
  <c r="H463" i="4"/>
  <c r="N463" i="4" s="1"/>
  <c r="F558" i="4"/>
  <c r="H461" i="4"/>
  <c r="N461" i="4" s="1"/>
  <c r="F556" i="4"/>
  <c r="H478" i="4"/>
  <c r="N478" i="4" s="1"/>
  <c r="F573" i="4"/>
  <c r="H465" i="4"/>
  <c r="N465" i="4" s="1"/>
  <c r="F560" i="4"/>
  <c r="H363" i="4"/>
  <c r="N363" i="4" s="1"/>
  <c r="G458" i="4"/>
  <c r="H361" i="4"/>
  <c r="N361" i="4" s="1"/>
  <c r="G456" i="4"/>
  <c r="H360" i="4"/>
  <c r="N360" i="4" s="1"/>
  <c r="G455" i="4"/>
  <c r="H364" i="4"/>
  <c r="N364" i="4" s="1"/>
  <c r="G459" i="4"/>
  <c r="H357" i="4"/>
  <c r="N357" i="4" s="1"/>
  <c r="G452" i="4"/>
  <c r="H369" i="4"/>
  <c r="N369" i="4" s="1"/>
  <c r="G464" i="4"/>
  <c r="H367" i="4"/>
  <c r="N367" i="4" s="1"/>
  <c r="G462" i="4"/>
  <c r="H379" i="4"/>
  <c r="N379" i="4" s="1"/>
  <c r="G474" i="4"/>
  <c r="H372" i="4"/>
  <c r="N372" i="4" s="1"/>
  <c r="G467" i="4"/>
  <c r="C267" i="4"/>
  <c r="C362" i="4" s="1"/>
  <c r="C457" i="4" s="1"/>
  <c r="C552" i="4" s="1"/>
  <c r="C647" i="4" s="1"/>
  <c r="C742" i="4" s="1"/>
  <c r="F253" i="4"/>
  <c r="F348" i="4" s="1"/>
  <c r="F443" i="4" s="1"/>
  <c r="F538" i="4" s="1"/>
  <c r="C266" i="4"/>
  <c r="C361" i="4" s="1"/>
  <c r="C456" i="4" s="1"/>
  <c r="C551" i="4" s="1"/>
  <c r="C646" i="4" s="1"/>
  <c r="C741" i="4" s="1"/>
  <c r="F48" i="3"/>
  <c r="K48" i="3" s="1"/>
  <c r="F19" i="3"/>
  <c r="K19" i="3" s="1"/>
  <c r="K13" i="3"/>
  <c r="F14" i="3"/>
  <c r="K14" i="3" s="1"/>
  <c r="D74" i="3"/>
  <c r="C74" i="4" s="1"/>
  <c r="C169" i="4" s="1"/>
  <c r="C73" i="4"/>
  <c r="C168" i="4" s="1"/>
  <c r="H40" i="4"/>
  <c r="L10" i="1"/>
  <c r="M8" i="1"/>
  <c r="M10" i="1" s="1"/>
  <c r="F58" i="3"/>
  <c r="K58" i="3" s="1"/>
  <c r="F29" i="3"/>
  <c r="K29" i="3" s="1"/>
  <c r="F20" i="3"/>
  <c r="K20" i="3" s="1"/>
  <c r="H560" i="4" l="1"/>
  <c r="N560" i="4" s="1"/>
  <c r="F655" i="4"/>
  <c r="H558" i="4"/>
  <c r="N558" i="4" s="1"/>
  <c r="F653" i="4"/>
  <c r="H561" i="4"/>
  <c r="N561" i="4" s="1"/>
  <c r="F656" i="4"/>
  <c r="H573" i="4"/>
  <c r="N573" i="4" s="1"/>
  <c r="F668" i="4"/>
  <c r="H549" i="4"/>
  <c r="N549" i="4" s="1"/>
  <c r="F644" i="4"/>
  <c r="H572" i="4"/>
  <c r="N572" i="4" s="1"/>
  <c r="F667" i="4"/>
  <c r="F633" i="4"/>
  <c r="F728" i="4" s="1"/>
  <c r="H556" i="4"/>
  <c r="N556" i="4" s="1"/>
  <c r="F651" i="4"/>
  <c r="H552" i="4"/>
  <c r="N552" i="4" s="1"/>
  <c r="F647" i="4"/>
  <c r="H467" i="4"/>
  <c r="N467" i="4" s="1"/>
  <c r="G562" i="4"/>
  <c r="H464" i="4"/>
  <c r="N464" i="4" s="1"/>
  <c r="G559" i="4"/>
  <c r="H455" i="4"/>
  <c r="N455" i="4" s="1"/>
  <c r="G550" i="4"/>
  <c r="H452" i="4"/>
  <c r="N452" i="4" s="1"/>
  <c r="G547" i="4"/>
  <c r="H462" i="4"/>
  <c r="N462" i="4" s="1"/>
  <c r="G557" i="4"/>
  <c r="H459" i="4"/>
  <c r="N459" i="4" s="1"/>
  <c r="G554" i="4"/>
  <c r="H458" i="4"/>
  <c r="N458" i="4" s="1"/>
  <c r="G553" i="4"/>
  <c r="H474" i="4"/>
  <c r="N474" i="4" s="1"/>
  <c r="G569" i="4"/>
  <c r="H456" i="4"/>
  <c r="N456" i="4" s="1"/>
  <c r="G551" i="4"/>
  <c r="C263" i="4"/>
  <c r="C358" i="4" s="1"/>
  <c r="C453" i="4" s="1"/>
  <c r="C548" i="4" s="1"/>
  <c r="C643" i="4" s="1"/>
  <c r="C738" i="4" s="1"/>
  <c r="C264" i="4"/>
  <c r="C359" i="4" s="1"/>
  <c r="C454" i="4" s="1"/>
  <c r="C549" i="4" s="1"/>
  <c r="C644" i="4" s="1"/>
  <c r="C739" i="4" s="1"/>
  <c r="F59" i="3"/>
  <c r="K59" i="3" s="1"/>
  <c r="F30" i="3"/>
  <c r="K30" i="3" s="1"/>
  <c r="F21" i="3"/>
  <c r="K21" i="3" s="1"/>
  <c r="H644" i="4" l="1"/>
  <c r="N644" i="4" s="1"/>
  <c r="F739" i="4"/>
  <c r="H739" i="4" s="1"/>
  <c r="N739" i="4" s="1"/>
  <c r="H653" i="4"/>
  <c r="N653" i="4" s="1"/>
  <c r="F748" i="4"/>
  <c r="H748" i="4" s="1"/>
  <c r="N748" i="4" s="1"/>
  <c r="H656" i="4"/>
  <c r="N656" i="4" s="1"/>
  <c r="F751" i="4"/>
  <c r="H751" i="4" s="1"/>
  <c r="N751" i="4" s="1"/>
  <c r="H647" i="4"/>
  <c r="N647" i="4" s="1"/>
  <c r="F742" i="4"/>
  <c r="H742" i="4" s="1"/>
  <c r="N742" i="4" s="1"/>
  <c r="H651" i="4"/>
  <c r="N651" i="4" s="1"/>
  <c r="F746" i="4"/>
  <c r="H746" i="4" s="1"/>
  <c r="N746" i="4" s="1"/>
  <c r="H667" i="4"/>
  <c r="N667" i="4" s="1"/>
  <c r="F762" i="4"/>
  <c r="H762" i="4" s="1"/>
  <c r="N762" i="4" s="1"/>
  <c r="H668" i="4"/>
  <c r="N668" i="4" s="1"/>
  <c r="F763" i="4"/>
  <c r="H763" i="4" s="1"/>
  <c r="N763" i="4" s="1"/>
  <c r="H655" i="4"/>
  <c r="N655" i="4" s="1"/>
  <c r="F750" i="4"/>
  <c r="H750" i="4" s="1"/>
  <c r="N750" i="4" s="1"/>
  <c r="H569" i="4"/>
  <c r="N569" i="4" s="1"/>
  <c r="G664" i="4"/>
  <c r="H559" i="4"/>
  <c r="N559" i="4" s="1"/>
  <c r="G654" i="4"/>
  <c r="H554" i="4"/>
  <c r="N554" i="4" s="1"/>
  <c r="G649" i="4"/>
  <c r="H550" i="4"/>
  <c r="N550" i="4" s="1"/>
  <c r="G645" i="4"/>
  <c r="H557" i="4"/>
  <c r="N557" i="4" s="1"/>
  <c r="G652" i="4"/>
  <c r="H553" i="4"/>
  <c r="N553" i="4" s="1"/>
  <c r="G648" i="4"/>
  <c r="H547" i="4"/>
  <c r="N547" i="4" s="1"/>
  <c r="G642" i="4"/>
  <c r="H562" i="4"/>
  <c r="N562" i="4" s="1"/>
  <c r="G657" i="4"/>
  <c r="H551" i="4"/>
  <c r="N551" i="4" s="1"/>
  <c r="G646" i="4"/>
  <c r="F60" i="3"/>
  <c r="K60" i="3" s="1"/>
  <c r="F31" i="3"/>
  <c r="K31" i="3" s="1"/>
  <c r="F22" i="3"/>
  <c r="K22" i="3" s="1"/>
  <c r="AP93" i="3"/>
  <c r="AS93" i="3" s="1"/>
  <c r="G93" i="4" s="1"/>
  <c r="AP92" i="3"/>
  <c r="AS92" i="3" s="1"/>
  <c r="G92" i="4" s="1"/>
  <c r="AP91" i="3"/>
  <c r="AS91" i="3" s="1"/>
  <c r="G91" i="4" s="1"/>
  <c r="AQ90" i="3"/>
  <c r="AS90" i="3" s="1"/>
  <c r="G90" i="4" s="1"/>
  <c r="AR89" i="3"/>
  <c r="AS89" i="3" s="1"/>
  <c r="G89" i="4" s="1"/>
  <c r="AP88" i="3"/>
  <c r="AS88" i="3" s="1"/>
  <c r="Q93" i="3"/>
  <c r="T93" i="3" s="1"/>
  <c r="F93" i="4" s="1"/>
  <c r="Q92" i="3"/>
  <c r="T92" i="3" s="1"/>
  <c r="F92" i="4" s="1"/>
  <c r="Q91" i="3"/>
  <c r="T91" i="3" s="1"/>
  <c r="F91" i="4" s="1"/>
  <c r="R90" i="3"/>
  <c r="T90" i="3" s="1"/>
  <c r="F90" i="4" s="1"/>
  <c r="S89" i="3"/>
  <c r="T89" i="3" s="1"/>
  <c r="F89" i="4" s="1"/>
  <c r="Q88" i="3"/>
  <c r="T88" i="3" s="1"/>
  <c r="F88" i="4" l="1"/>
  <c r="T102" i="3"/>
  <c r="G88" i="4"/>
  <c r="AS102" i="3"/>
  <c r="H646" i="4"/>
  <c r="N646" i="4" s="1"/>
  <c r="G741" i="4"/>
  <c r="H741" i="4" s="1"/>
  <c r="N741" i="4" s="1"/>
  <c r="H649" i="4"/>
  <c r="N649" i="4" s="1"/>
  <c r="G744" i="4"/>
  <c r="H744" i="4" s="1"/>
  <c r="N744" i="4" s="1"/>
  <c r="H657" i="4"/>
  <c r="N657" i="4" s="1"/>
  <c r="G752" i="4"/>
  <c r="H752" i="4" s="1"/>
  <c r="N752" i="4" s="1"/>
  <c r="H652" i="4"/>
  <c r="N652" i="4" s="1"/>
  <c r="G747" i="4"/>
  <c r="H747" i="4" s="1"/>
  <c r="N747" i="4" s="1"/>
  <c r="H648" i="4"/>
  <c r="N648" i="4" s="1"/>
  <c r="G743" i="4"/>
  <c r="H743" i="4" s="1"/>
  <c r="N743" i="4" s="1"/>
  <c r="H654" i="4"/>
  <c r="N654" i="4" s="1"/>
  <c r="G749" i="4"/>
  <c r="H749" i="4" s="1"/>
  <c r="N749" i="4" s="1"/>
  <c r="H642" i="4"/>
  <c r="N642" i="4" s="1"/>
  <c r="G737" i="4"/>
  <c r="H737" i="4" s="1"/>
  <c r="N737" i="4" s="1"/>
  <c r="H645" i="4"/>
  <c r="N645" i="4" s="1"/>
  <c r="G740" i="4"/>
  <c r="H740" i="4" s="1"/>
  <c r="N740" i="4" s="1"/>
  <c r="H664" i="4"/>
  <c r="N664" i="4" s="1"/>
  <c r="G759" i="4"/>
  <c r="H759" i="4" s="1"/>
  <c r="N759" i="4" s="1"/>
  <c r="F187" i="4"/>
  <c r="F188" i="4"/>
  <c r="F185" i="4"/>
  <c r="F280" i="4" s="1"/>
  <c r="F375" i="4" s="1"/>
  <c r="F470" i="4" s="1"/>
  <c r="F565" i="4" s="1"/>
  <c r="F660" i="4" s="1"/>
  <c r="F755" i="4" s="1"/>
  <c r="F186" i="4"/>
  <c r="Q102" i="3"/>
  <c r="F183" i="4"/>
  <c r="F184" i="4"/>
  <c r="AR102" i="3"/>
  <c r="R102" i="3"/>
  <c r="AQ102" i="3"/>
  <c r="AP102" i="3"/>
  <c r="F32" i="3"/>
  <c r="K32" i="3" s="1"/>
  <c r="F23" i="3"/>
  <c r="K23" i="3" s="1"/>
  <c r="S102" i="3"/>
  <c r="M11" i="4"/>
  <c r="G106" i="4" s="1"/>
  <c r="G201" i="4" s="1"/>
  <c r="M12" i="4"/>
  <c r="G107" i="4" s="1"/>
  <c r="G202" i="4" s="1"/>
  <c r="M13" i="4"/>
  <c r="M14" i="4"/>
  <c r="G109" i="4" s="1"/>
  <c r="G204" i="4" s="1"/>
  <c r="M15" i="4"/>
  <c r="G110" i="4" s="1"/>
  <c r="G205" i="4" s="1"/>
  <c r="M16" i="4"/>
  <c r="M17" i="4"/>
  <c r="G112" i="4" s="1"/>
  <c r="G207" i="4" s="1"/>
  <c r="M18" i="4"/>
  <c r="G113" i="4" s="1"/>
  <c r="G208" i="4" s="1"/>
  <c r="M19" i="4"/>
  <c r="M20" i="4"/>
  <c r="G115" i="4" s="1"/>
  <c r="G210" i="4" s="1"/>
  <c r="M21" i="4"/>
  <c r="G116" i="4" s="1"/>
  <c r="G211" i="4" s="1"/>
  <c r="M22" i="4"/>
  <c r="M23" i="4"/>
  <c r="G118" i="4" s="1"/>
  <c r="G213" i="4" s="1"/>
  <c r="M24" i="4"/>
  <c r="G119" i="4" s="1"/>
  <c r="G214" i="4" s="1"/>
  <c r="M25" i="4"/>
  <c r="M26" i="4"/>
  <c r="G121" i="4" s="1"/>
  <c r="G216" i="4" s="1"/>
  <c r="M27" i="4"/>
  <c r="G122" i="4" s="1"/>
  <c r="G217" i="4" s="1"/>
  <c r="M28" i="4"/>
  <c r="M29" i="4"/>
  <c r="G124" i="4" s="1"/>
  <c r="G219" i="4" s="1"/>
  <c r="M30" i="4"/>
  <c r="G125" i="4" s="1"/>
  <c r="G220" i="4" s="1"/>
  <c r="M31" i="4"/>
  <c r="M32" i="4"/>
  <c r="G127" i="4" s="1"/>
  <c r="G222" i="4" s="1"/>
  <c r="M33" i="4"/>
  <c r="G128" i="4" s="1"/>
  <c r="G223" i="4" s="1"/>
  <c r="M34" i="4"/>
  <c r="M35" i="4"/>
  <c r="G130" i="4" s="1"/>
  <c r="G225" i="4" s="1"/>
  <c r="M36" i="4"/>
  <c r="G131" i="4" s="1"/>
  <c r="G226" i="4" s="1"/>
  <c r="M37" i="4"/>
  <c r="M38" i="4"/>
  <c r="G133" i="4" s="1"/>
  <c r="G228" i="4" s="1"/>
  <c r="M39" i="4"/>
  <c r="G134" i="4" s="1"/>
  <c r="G229" i="4" s="1"/>
  <c r="M40" i="4"/>
  <c r="M41" i="4"/>
  <c r="G136" i="4" s="1"/>
  <c r="G231" i="4" s="1"/>
  <c r="M42" i="4"/>
  <c r="G137" i="4" s="1"/>
  <c r="G232" i="4" s="1"/>
  <c r="M43" i="4"/>
  <c r="M44" i="4"/>
  <c r="G139" i="4" s="1"/>
  <c r="G234" i="4" s="1"/>
  <c r="M45" i="4"/>
  <c r="G140" i="4" s="1"/>
  <c r="G235" i="4" s="1"/>
  <c r="M46" i="4"/>
  <c r="M47" i="4"/>
  <c r="G142" i="4" s="1"/>
  <c r="G237" i="4" s="1"/>
  <c r="M48" i="4"/>
  <c r="G143" i="4" s="1"/>
  <c r="G238" i="4" s="1"/>
  <c r="M49" i="4"/>
  <c r="M50" i="4"/>
  <c r="G145" i="4" s="1"/>
  <c r="G240" i="4" s="1"/>
  <c r="M51" i="4"/>
  <c r="G146" i="4" s="1"/>
  <c r="G241" i="4" s="1"/>
  <c r="M52" i="4"/>
  <c r="M53" i="4"/>
  <c r="G148" i="4" s="1"/>
  <c r="G243" i="4" s="1"/>
  <c r="M54" i="4"/>
  <c r="G149" i="4" s="1"/>
  <c r="G244" i="4" s="1"/>
  <c r="M55" i="4"/>
  <c r="M56" i="4"/>
  <c r="G151" i="4" s="1"/>
  <c r="G246" i="4" s="1"/>
  <c r="M57" i="4"/>
  <c r="G152" i="4" s="1"/>
  <c r="G247" i="4" s="1"/>
  <c r="M58" i="4"/>
  <c r="M59" i="4"/>
  <c r="G154" i="4" s="1"/>
  <c r="G249" i="4" s="1"/>
  <c r="M60" i="4"/>
  <c r="G155" i="4" s="1"/>
  <c r="G250" i="4" s="1"/>
  <c r="M61" i="4"/>
  <c r="M62" i="4"/>
  <c r="G157" i="4" s="1"/>
  <c r="G252" i="4" s="1"/>
  <c r="G347" i="4" s="1"/>
  <c r="M63" i="4"/>
  <c r="G158" i="4" s="1"/>
  <c r="G253" i="4" s="1"/>
  <c r="M64" i="4"/>
  <c r="M65" i="4"/>
  <c r="G160" i="4" s="1"/>
  <c r="G255" i="4" s="1"/>
  <c r="M66" i="4"/>
  <c r="G161" i="4" s="1"/>
  <c r="G256" i="4" s="1"/>
  <c r="M67" i="4"/>
  <c r="M68" i="4"/>
  <c r="G163" i="4" s="1"/>
  <c r="G258" i="4" s="1"/>
  <c r="M69" i="4"/>
  <c r="G164" i="4" s="1"/>
  <c r="G259" i="4" s="1"/>
  <c r="M70" i="4"/>
  <c r="M71" i="4"/>
  <c r="G166" i="4" s="1"/>
  <c r="G261" i="4" s="1"/>
  <c r="H347" i="4" l="1"/>
  <c r="N347" i="4" s="1"/>
  <c r="G442" i="4"/>
  <c r="H241" i="4"/>
  <c r="N241" i="4" s="1"/>
  <c r="G336" i="4"/>
  <c r="H217" i="4"/>
  <c r="N217" i="4" s="1"/>
  <c r="G312" i="4"/>
  <c r="H247" i="4"/>
  <c r="N247" i="4" s="1"/>
  <c r="G342" i="4"/>
  <c r="H223" i="4"/>
  <c r="N223" i="4" s="1"/>
  <c r="G318" i="4"/>
  <c r="H258" i="4"/>
  <c r="N258" i="4" s="1"/>
  <c r="G353" i="4"/>
  <c r="H246" i="4"/>
  <c r="N246" i="4" s="1"/>
  <c r="G341" i="4"/>
  <c r="H240" i="4"/>
  <c r="N240" i="4" s="1"/>
  <c r="G335" i="4"/>
  <c r="H234" i="4"/>
  <c r="N234" i="4" s="1"/>
  <c r="G329" i="4"/>
  <c r="H228" i="4"/>
  <c r="N228" i="4" s="1"/>
  <c r="G323" i="4"/>
  <c r="H222" i="4"/>
  <c r="N222" i="4" s="1"/>
  <c r="G317" i="4"/>
  <c r="H216" i="4"/>
  <c r="N216" i="4" s="1"/>
  <c r="G311" i="4"/>
  <c r="H210" i="4"/>
  <c r="N210" i="4" s="1"/>
  <c r="G305" i="4"/>
  <c r="H204" i="4"/>
  <c r="N204" i="4" s="1"/>
  <c r="G299" i="4"/>
  <c r="H259" i="4"/>
  <c r="N259" i="4" s="1"/>
  <c r="G354" i="4"/>
  <c r="H229" i="4"/>
  <c r="N229" i="4" s="1"/>
  <c r="G324" i="4"/>
  <c r="H205" i="4"/>
  <c r="N205" i="4" s="1"/>
  <c r="G300" i="4"/>
  <c r="H256" i="4"/>
  <c r="N256" i="4" s="1"/>
  <c r="G351" i="4"/>
  <c r="H250" i="4"/>
  <c r="N250" i="4" s="1"/>
  <c r="G345" i="4"/>
  <c r="H244" i="4"/>
  <c r="N244" i="4" s="1"/>
  <c r="G339" i="4"/>
  <c r="H238" i="4"/>
  <c r="N238" i="4" s="1"/>
  <c r="G333" i="4"/>
  <c r="H232" i="4"/>
  <c r="N232" i="4" s="1"/>
  <c r="G327" i="4"/>
  <c r="H226" i="4"/>
  <c r="N226" i="4" s="1"/>
  <c r="G321" i="4"/>
  <c r="H220" i="4"/>
  <c r="N220" i="4" s="1"/>
  <c r="G315" i="4"/>
  <c r="H214" i="4"/>
  <c r="N214" i="4" s="1"/>
  <c r="G309" i="4"/>
  <c r="H208" i="4"/>
  <c r="N208" i="4" s="1"/>
  <c r="G303" i="4"/>
  <c r="H202" i="4"/>
  <c r="N202" i="4" s="1"/>
  <c r="G297" i="4"/>
  <c r="H253" i="4"/>
  <c r="N253" i="4" s="1"/>
  <c r="G348" i="4"/>
  <c r="H235" i="4"/>
  <c r="N235" i="4" s="1"/>
  <c r="G330" i="4"/>
  <c r="H211" i="4"/>
  <c r="N211" i="4" s="1"/>
  <c r="G306" i="4"/>
  <c r="H261" i="4"/>
  <c r="N261" i="4" s="1"/>
  <c r="G356" i="4"/>
  <c r="H255" i="4"/>
  <c r="N255" i="4" s="1"/>
  <c r="G350" i="4"/>
  <c r="H249" i="4"/>
  <c r="N249" i="4" s="1"/>
  <c r="G344" i="4"/>
  <c r="H243" i="4"/>
  <c r="N243" i="4" s="1"/>
  <c r="G338" i="4"/>
  <c r="H237" i="4"/>
  <c r="N237" i="4" s="1"/>
  <c r="G332" i="4"/>
  <c r="H231" i="4"/>
  <c r="N231" i="4" s="1"/>
  <c r="G326" i="4"/>
  <c r="H225" i="4"/>
  <c r="N225" i="4" s="1"/>
  <c r="G320" i="4"/>
  <c r="H219" i="4"/>
  <c r="N219" i="4" s="1"/>
  <c r="G314" i="4"/>
  <c r="H213" i="4"/>
  <c r="N213" i="4" s="1"/>
  <c r="G308" i="4"/>
  <c r="H207" i="4"/>
  <c r="N207" i="4" s="1"/>
  <c r="G302" i="4"/>
  <c r="H201" i="4"/>
  <c r="N201" i="4" s="1"/>
  <c r="G296" i="4"/>
  <c r="H252" i="4"/>
  <c r="N252" i="4" s="1"/>
  <c r="F278" i="4"/>
  <c r="F373" i="4" s="1"/>
  <c r="F468" i="4" s="1"/>
  <c r="F563" i="4" s="1"/>
  <c r="F195" i="4"/>
  <c r="F281" i="4"/>
  <c r="F376" i="4" s="1"/>
  <c r="F471" i="4" s="1"/>
  <c r="F279" i="4"/>
  <c r="F374" i="4" s="1"/>
  <c r="F469" i="4" s="1"/>
  <c r="F564" i="4" s="1"/>
  <c r="F659" i="4" s="1"/>
  <c r="F754" i="4" s="1"/>
  <c r="F283" i="4"/>
  <c r="F378" i="4" s="1"/>
  <c r="F473" i="4" s="1"/>
  <c r="F568" i="4" s="1"/>
  <c r="F663" i="4" s="1"/>
  <c r="F758" i="4" s="1"/>
  <c r="F282" i="4"/>
  <c r="F377" i="4" s="1"/>
  <c r="F472" i="4" s="1"/>
  <c r="F567" i="4" s="1"/>
  <c r="F662" i="4" s="1"/>
  <c r="F757" i="4" s="1"/>
  <c r="G188" i="4"/>
  <c r="G283" i="4" s="1"/>
  <c r="G378" i="4" s="1"/>
  <c r="G473" i="4" s="1"/>
  <c r="G568" i="4" s="1"/>
  <c r="G663" i="4" s="1"/>
  <c r="G758" i="4" s="1"/>
  <c r="H93" i="4"/>
  <c r="N93" i="4" s="1"/>
  <c r="M185" i="4"/>
  <c r="M195" i="4" s="1"/>
  <c r="G187" i="4"/>
  <c r="G282" i="4" s="1"/>
  <c r="G377" i="4" s="1"/>
  <c r="G472" i="4" s="1"/>
  <c r="G567" i="4" s="1"/>
  <c r="G662" i="4" s="1"/>
  <c r="G757" i="4" s="1"/>
  <c r="H92" i="4"/>
  <c r="N92" i="4" s="1"/>
  <c r="H89" i="4"/>
  <c r="N89" i="4" s="1"/>
  <c r="G184" i="4"/>
  <c r="G279" i="4" s="1"/>
  <c r="G374" i="4" s="1"/>
  <c r="G469" i="4" s="1"/>
  <c r="G564" i="4" s="1"/>
  <c r="G659" i="4" s="1"/>
  <c r="G754" i="4" s="1"/>
  <c r="H91" i="4"/>
  <c r="N91" i="4" s="1"/>
  <c r="G186" i="4"/>
  <c r="G281" i="4" s="1"/>
  <c r="G376" i="4" s="1"/>
  <c r="G471" i="4" s="1"/>
  <c r="G566" i="4" s="1"/>
  <c r="G661" i="4" s="1"/>
  <c r="G756" i="4" s="1"/>
  <c r="H90" i="4"/>
  <c r="N90" i="4" s="1"/>
  <c r="G185" i="4"/>
  <c r="O46" i="4"/>
  <c r="P46" i="4" s="1"/>
  <c r="G141" i="4"/>
  <c r="G236" i="4" s="1"/>
  <c r="O16" i="4"/>
  <c r="P16" i="4" s="1"/>
  <c r="G111" i="4"/>
  <c r="G206" i="4" s="1"/>
  <c r="H134" i="4"/>
  <c r="N134" i="4" s="1"/>
  <c r="O64" i="4"/>
  <c r="P64" i="4" s="1"/>
  <c r="G159" i="4"/>
  <c r="G254" i="4" s="1"/>
  <c r="H158" i="4"/>
  <c r="N158" i="4" s="1"/>
  <c r="O58" i="4"/>
  <c r="P58" i="4" s="1"/>
  <c r="G153" i="4"/>
  <c r="G248" i="4" s="1"/>
  <c r="O40" i="4"/>
  <c r="P40" i="4" s="1"/>
  <c r="G135" i="4"/>
  <c r="G230" i="4" s="1"/>
  <c r="O34" i="4"/>
  <c r="P34" i="4" s="1"/>
  <c r="G129" i="4"/>
  <c r="G224" i="4" s="1"/>
  <c r="O22" i="4"/>
  <c r="P22" i="4" s="1"/>
  <c r="G117" i="4"/>
  <c r="G212" i="4" s="1"/>
  <c r="H152" i="4"/>
  <c r="N152" i="4" s="1"/>
  <c r="H128" i="4"/>
  <c r="N128" i="4" s="1"/>
  <c r="H116" i="4"/>
  <c r="N116" i="4" s="1"/>
  <c r="H157" i="4"/>
  <c r="N157" i="4" s="1"/>
  <c r="H145" i="4"/>
  <c r="N145" i="4" s="1"/>
  <c r="H133" i="4"/>
  <c r="N133" i="4" s="1"/>
  <c r="H121" i="4"/>
  <c r="N121" i="4" s="1"/>
  <c r="H115" i="4"/>
  <c r="N115" i="4" s="1"/>
  <c r="H109" i="4"/>
  <c r="N109" i="4" s="1"/>
  <c r="O67" i="4"/>
  <c r="P67" i="4" s="1"/>
  <c r="G162" i="4"/>
  <c r="G257" i="4" s="1"/>
  <c r="O61" i="4"/>
  <c r="P61" i="4" s="1"/>
  <c r="G156" i="4"/>
  <c r="G251" i="4" s="1"/>
  <c r="O55" i="4"/>
  <c r="P55" i="4" s="1"/>
  <c r="G150" i="4"/>
  <c r="G245" i="4" s="1"/>
  <c r="O49" i="4"/>
  <c r="P49" i="4" s="1"/>
  <c r="G144" i="4"/>
  <c r="G239" i="4" s="1"/>
  <c r="O43" i="4"/>
  <c r="P43" i="4" s="1"/>
  <c r="G138" i="4"/>
  <c r="G233" i="4" s="1"/>
  <c r="O37" i="4"/>
  <c r="P37" i="4" s="1"/>
  <c r="G132" i="4"/>
  <c r="G227" i="4" s="1"/>
  <c r="O31" i="4"/>
  <c r="P31" i="4" s="1"/>
  <c r="G126" i="4"/>
  <c r="G221" i="4" s="1"/>
  <c r="O25" i="4"/>
  <c r="P25" i="4" s="1"/>
  <c r="G120" i="4"/>
  <c r="G215" i="4" s="1"/>
  <c r="O19" i="4"/>
  <c r="P19" i="4" s="1"/>
  <c r="G114" i="4"/>
  <c r="G209" i="4" s="1"/>
  <c r="O13" i="4"/>
  <c r="P13" i="4" s="1"/>
  <c r="G108" i="4"/>
  <c r="G203" i="4" s="1"/>
  <c r="O52" i="4"/>
  <c r="P52" i="4" s="1"/>
  <c r="G147" i="4"/>
  <c r="G242" i="4" s="1"/>
  <c r="H140" i="4"/>
  <c r="N140" i="4" s="1"/>
  <c r="H119" i="4"/>
  <c r="N119" i="4" s="1"/>
  <c r="H113" i="4"/>
  <c r="N113" i="4" s="1"/>
  <c r="H107" i="4"/>
  <c r="N107" i="4" s="1"/>
  <c r="O70" i="4"/>
  <c r="P70" i="4" s="1"/>
  <c r="G165" i="4"/>
  <c r="G260" i="4" s="1"/>
  <c r="O28" i="4"/>
  <c r="P28" i="4" s="1"/>
  <c r="G123" i="4"/>
  <c r="G218" i="4" s="1"/>
  <c r="H164" i="4"/>
  <c r="N164" i="4" s="1"/>
  <c r="H146" i="4"/>
  <c r="N146" i="4" s="1"/>
  <c r="H122" i="4"/>
  <c r="N122" i="4" s="1"/>
  <c r="H110" i="4"/>
  <c r="N110" i="4" s="1"/>
  <c r="H163" i="4"/>
  <c r="N163" i="4" s="1"/>
  <c r="H151" i="4"/>
  <c r="N151" i="4" s="1"/>
  <c r="H139" i="4"/>
  <c r="N139" i="4" s="1"/>
  <c r="H127" i="4"/>
  <c r="N127" i="4" s="1"/>
  <c r="H161" i="4"/>
  <c r="N161" i="4" s="1"/>
  <c r="H155" i="4"/>
  <c r="N155" i="4" s="1"/>
  <c r="H149" i="4"/>
  <c r="N149" i="4" s="1"/>
  <c r="H143" i="4"/>
  <c r="N143" i="4" s="1"/>
  <c r="H137" i="4"/>
  <c r="N137" i="4" s="1"/>
  <c r="H131" i="4"/>
  <c r="N131" i="4" s="1"/>
  <c r="H125" i="4"/>
  <c r="N125" i="4" s="1"/>
  <c r="H166" i="4"/>
  <c r="N166" i="4" s="1"/>
  <c r="H160" i="4"/>
  <c r="N160" i="4" s="1"/>
  <c r="H154" i="4"/>
  <c r="N154" i="4" s="1"/>
  <c r="H148" i="4"/>
  <c r="N148" i="4" s="1"/>
  <c r="H142" i="4"/>
  <c r="N142" i="4" s="1"/>
  <c r="H136" i="4"/>
  <c r="N136" i="4" s="1"/>
  <c r="H130" i="4"/>
  <c r="N130" i="4" s="1"/>
  <c r="H124" i="4"/>
  <c r="N124" i="4" s="1"/>
  <c r="H118" i="4"/>
  <c r="N118" i="4" s="1"/>
  <c r="H112" i="4"/>
  <c r="N112" i="4" s="1"/>
  <c r="H106" i="4"/>
  <c r="N106" i="4" s="1"/>
  <c r="F33" i="3"/>
  <c r="K33" i="3" s="1"/>
  <c r="O59" i="4"/>
  <c r="P59" i="4" s="1"/>
  <c r="O14" i="4"/>
  <c r="P14" i="4" s="1"/>
  <c r="O53" i="4"/>
  <c r="P53" i="4" s="1"/>
  <c r="O44" i="4"/>
  <c r="P44" i="4" s="1"/>
  <c r="O35" i="4"/>
  <c r="P35" i="4" s="1"/>
  <c r="O29" i="4"/>
  <c r="P29" i="4" s="1"/>
  <c r="O23" i="4"/>
  <c r="P23" i="4" s="1"/>
  <c r="O54" i="4"/>
  <c r="P54" i="4" s="1"/>
  <c r="O51" i="4"/>
  <c r="P51" i="4" s="1"/>
  <c r="O45" i="4"/>
  <c r="P45" i="4" s="1"/>
  <c r="O42" i="4"/>
  <c r="P42" i="4" s="1"/>
  <c r="O36" i="4"/>
  <c r="P36" i="4" s="1"/>
  <c r="O33" i="4"/>
  <c r="P33" i="4" s="1"/>
  <c r="O27" i="4"/>
  <c r="P27" i="4" s="1"/>
  <c r="O24" i="4"/>
  <c r="P24" i="4" s="1"/>
  <c r="O12" i="4"/>
  <c r="P12" i="4" s="1"/>
  <c r="O65" i="4"/>
  <c r="P65" i="4" s="1"/>
  <c r="O56" i="4"/>
  <c r="P56" i="4" s="1"/>
  <c r="O47" i="4"/>
  <c r="P47" i="4" s="1"/>
  <c r="O26" i="4"/>
  <c r="P26" i="4" s="1"/>
  <c r="O17" i="4"/>
  <c r="P17" i="4" s="1"/>
  <c r="O66" i="4"/>
  <c r="P66" i="4" s="1"/>
  <c r="O63" i="4"/>
  <c r="P63" i="4" s="1"/>
  <c r="O60" i="4"/>
  <c r="P60" i="4" s="1"/>
  <c r="O57" i="4"/>
  <c r="P57" i="4" s="1"/>
  <c r="O48" i="4"/>
  <c r="P48" i="4" s="1"/>
  <c r="O39" i="4"/>
  <c r="P39" i="4" s="1"/>
  <c r="O30" i="4"/>
  <c r="P30" i="4" s="1"/>
  <c r="O21" i="4"/>
  <c r="P21" i="4" s="1"/>
  <c r="O18" i="4"/>
  <c r="P18" i="4" s="1"/>
  <c r="O15" i="4"/>
  <c r="P15" i="4" s="1"/>
  <c r="O71" i="4"/>
  <c r="P71" i="4" s="1"/>
  <c r="O62" i="4"/>
  <c r="P62" i="4" s="1"/>
  <c r="O20" i="4"/>
  <c r="P20" i="4" s="1"/>
  <c r="O68" i="4"/>
  <c r="P68" i="4" s="1"/>
  <c r="O50" i="4"/>
  <c r="P50" i="4" s="1"/>
  <c r="O41" i="4"/>
  <c r="P41" i="4" s="1"/>
  <c r="O38" i="4"/>
  <c r="P38" i="4" s="1"/>
  <c r="O32" i="4"/>
  <c r="P32" i="4" s="1"/>
  <c r="O11" i="4"/>
  <c r="P11" i="4" s="1"/>
  <c r="N15" i="4"/>
  <c r="N52" i="4"/>
  <c r="N23" i="4"/>
  <c r="N17" i="4"/>
  <c r="N53" i="4"/>
  <c r="N61" i="4"/>
  <c r="N58" i="4"/>
  <c r="N51" i="4"/>
  <c r="N28" i="4"/>
  <c r="N49" i="4"/>
  <c r="N47" i="4"/>
  <c r="N29" i="4"/>
  <c r="N71" i="4"/>
  <c r="N33" i="4"/>
  <c r="N26" i="4"/>
  <c r="N16" i="4"/>
  <c r="N22" i="4"/>
  <c r="N69" i="4"/>
  <c r="N67" i="4"/>
  <c r="N62" i="4"/>
  <c r="N38" i="4"/>
  <c r="N68" i="4"/>
  <c r="N64" i="4"/>
  <c r="N59" i="4"/>
  <c r="N39" i="4"/>
  <c r="N70" i="4"/>
  <c r="N65" i="4"/>
  <c r="N41" i="4"/>
  <c r="N24" i="4"/>
  <c r="N50" i="4"/>
  <c r="N21" i="4"/>
  <c r="N12" i="4"/>
  <c r="N66" i="4"/>
  <c r="N60" i="4"/>
  <c r="N54" i="4"/>
  <c r="N48" i="4"/>
  <c r="N45" i="4"/>
  <c r="N43" i="4"/>
  <c r="N34" i="4"/>
  <c r="N11" i="4"/>
  <c r="N63" i="4"/>
  <c r="N57" i="4"/>
  <c r="N55" i="4"/>
  <c r="N40" i="4"/>
  <c r="N35" i="4"/>
  <c r="N30" i="4"/>
  <c r="N56" i="4"/>
  <c r="N19" i="4"/>
  <c r="N20" i="4"/>
  <c r="N13" i="4"/>
  <c r="N42" i="4"/>
  <c r="N36" i="4"/>
  <c r="N27" i="4"/>
  <c r="N14" i="4"/>
  <c r="N46" i="4"/>
  <c r="N31" i="4"/>
  <c r="N44" i="4"/>
  <c r="N37" i="4"/>
  <c r="N32" i="4"/>
  <c r="N25" i="4"/>
  <c r="N18" i="4"/>
  <c r="H757" i="4" l="1"/>
  <c r="N757" i="4" s="1"/>
  <c r="H758" i="4"/>
  <c r="N758" i="4" s="1"/>
  <c r="H754" i="4"/>
  <c r="N754" i="4" s="1"/>
  <c r="H663" i="4"/>
  <c r="N663" i="4" s="1"/>
  <c r="H659" i="4"/>
  <c r="N659" i="4" s="1"/>
  <c r="H662" i="4"/>
  <c r="N662" i="4" s="1"/>
  <c r="F658" i="4"/>
  <c r="F753" i="4" s="1"/>
  <c r="H564" i="4"/>
  <c r="N564" i="4" s="1"/>
  <c r="H471" i="4"/>
  <c r="N471" i="4" s="1"/>
  <c r="F566" i="4"/>
  <c r="H567" i="4"/>
  <c r="N567" i="4" s="1"/>
  <c r="H442" i="4"/>
  <c r="N442" i="4" s="1"/>
  <c r="G537" i="4"/>
  <c r="H568" i="4"/>
  <c r="N568" i="4" s="1"/>
  <c r="H469" i="4"/>
  <c r="N469" i="4" s="1"/>
  <c r="H296" i="4"/>
  <c r="N296" i="4" s="1"/>
  <c r="G391" i="4"/>
  <c r="H314" i="4"/>
  <c r="N314" i="4" s="1"/>
  <c r="G409" i="4"/>
  <c r="H332" i="4"/>
  <c r="N332" i="4" s="1"/>
  <c r="G427" i="4"/>
  <c r="H350" i="4"/>
  <c r="N350" i="4" s="1"/>
  <c r="G445" i="4"/>
  <c r="H330" i="4"/>
  <c r="N330" i="4" s="1"/>
  <c r="G425" i="4"/>
  <c r="H303" i="4"/>
  <c r="N303" i="4" s="1"/>
  <c r="G398" i="4"/>
  <c r="H321" i="4"/>
  <c r="N321" i="4" s="1"/>
  <c r="G416" i="4"/>
  <c r="H339" i="4"/>
  <c r="N339" i="4" s="1"/>
  <c r="G434" i="4"/>
  <c r="H300" i="4"/>
  <c r="N300" i="4" s="1"/>
  <c r="G395" i="4"/>
  <c r="H299" i="4"/>
  <c r="N299" i="4" s="1"/>
  <c r="G394" i="4"/>
  <c r="H317" i="4"/>
  <c r="N317" i="4" s="1"/>
  <c r="G412" i="4"/>
  <c r="H335" i="4"/>
  <c r="N335" i="4" s="1"/>
  <c r="G430" i="4"/>
  <c r="H318" i="4"/>
  <c r="N318" i="4" s="1"/>
  <c r="G413" i="4"/>
  <c r="H336" i="4"/>
  <c r="N336" i="4" s="1"/>
  <c r="G431" i="4"/>
  <c r="H472" i="4"/>
  <c r="N472" i="4" s="1"/>
  <c r="H302" i="4"/>
  <c r="N302" i="4" s="1"/>
  <c r="G397" i="4"/>
  <c r="H320" i="4"/>
  <c r="N320" i="4" s="1"/>
  <c r="G415" i="4"/>
  <c r="H338" i="4"/>
  <c r="N338" i="4" s="1"/>
  <c r="G433" i="4"/>
  <c r="H356" i="4"/>
  <c r="N356" i="4" s="1"/>
  <c r="G451" i="4"/>
  <c r="H348" i="4"/>
  <c r="N348" i="4" s="1"/>
  <c r="G443" i="4"/>
  <c r="H309" i="4"/>
  <c r="N309" i="4" s="1"/>
  <c r="G404" i="4"/>
  <c r="H327" i="4"/>
  <c r="N327" i="4" s="1"/>
  <c r="G422" i="4"/>
  <c r="H345" i="4"/>
  <c r="N345" i="4" s="1"/>
  <c r="G440" i="4"/>
  <c r="H324" i="4"/>
  <c r="N324" i="4" s="1"/>
  <c r="G419" i="4"/>
  <c r="H305" i="4"/>
  <c r="N305" i="4" s="1"/>
  <c r="G400" i="4"/>
  <c r="H323" i="4"/>
  <c r="N323" i="4" s="1"/>
  <c r="G418" i="4"/>
  <c r="H341" i="4"/>
  <c r="N341" i="4" s="1"/>
  <c r="G436" i="4"/>
  <c r="H342" i="4"/>
  <c r="N342" i="4" s="1"/>
  <c r="G437" i="4"/>
  <c r="H473" i="4"/>
  <c r="N473" i="4" s="1"/>
  <c r="F480" i="4"/>
  <c r="H308" i="4"/>
  <c r="N308" i="4" s="1"/>
  <c r="G403" i="4"/>
  <c r="H326" i="4"/>
  <c r="N326" i="4" s="1"/>
  <c r="G421" i="4"/>
  <c r="H344" i="4"/>
  <c r="N344" i="4" s="1"/>
  <c r="G439" i="4"/>
  <c r="H306" i="4"/>
  <c r="N306" i="4" s="1"/>
  <c r="G401" i="4"/>
  <c r="H297" i="4"/>
  <c r="N297" i="4" s="1"/>
  <c r="G392" i="4"/>
  <c r="H315" i="4"/>
  <c r="N315" i="4" s="1"/>
  <c r="G410" i="4"/>
  <c r="H333" i="4"/>
  <c r="N333" i="4" s="1"/>
  <c r="G428" i="4"/>
  <c r="H351" i="4"/>
  <c r="N351" i="4" s="1"/>
  <c r="G446" i="4"/>
  <c r="H354" i="4"/>
  <c r="N354" i="4" s="1"/>
  <c r="G449" i="4"/>
  <c r="H311" i="4"/>
  <c r="N311" i="4" s="1"/>
  <c r="G406" i="4"/>
  <c r="H329" i="4"/>
  <c r="N329" i="4" s="1"/>
  <c r="G424" i="4"/>
  <c r="H353" i="4"/>
  <c r="N353" i="4" s="1"/>
  <c r="G448" i="4"/>
  <c r="H312" i="4"/>
  <c r="N312" i="4" s="1"/>
  <c r="G407" i="4"/>
  <c r="H378" i="4"/>
  <c r="N378" i="4" s="1"/>
  <c r="H260" i="4"/>
  <c r="N260" i="4" s="1"/>
  <c r="G355" i="4"/>
  <c r="H242" i="4"/>
  <c r="N242" i="4" s="1"/>
  <c r="G337" i="4"/>
  <c r="H215" i="4"/>
  <c r="N215" i="4" s="1"/>
  <c r="G310" i="4"/>
  <c r="H233" i="4"/>
  <c r="N233" i="4" s="1"/>
  <c r="G328" i="4"/>
  <c r="H251" i="4"/>
  <c r="N251" i="4" s="1"/>
  <c r="G346" i="4"/>
  <c r="H212" i="4"/>
  <c r="N212" i="4" s="1"/>
  <c r="G307" i="4"/>
  <c r="H248" i="4"/>
  <c r="N248" i="4" s="1"/>
  <c r="G343" i="4"/>
  <c r="F385" i="4"/>
  <c r="H203" i="4"/>
  <c r="N203" i="4" s="1"/>
  <c r="G298" i="4"/>
  <c r="H221" i="4"/>
  <c r="N221" i="4" s="1"/>
  <c r="G316" i="4"/>
  <c r="H239" i="4"/>
  <c r="N239" i="4" s="1"/>
  <c r="G334" i="4"/>
  <c r="H257" i="4"/>
  <c r="N257" i="4" s="1"/>
  <c r="G352" i="4"/>
  <c r="H206" i="4"/>
  <c r="N206" i="4" s="1"/>
  <c r="G301" i="4"/>
  <c r="H224" i="4"/>
  <c r="N224" i="4" s="1"/>
  <c r="G319" i="4"/>
  <c r="H374" i="4"/>
  <c r="N374" i="4" s="1"/>
  <c r="H218" i="4"/>
  <c r="N218" i="4" s="1"/>
  <c r="G313" i="4"/>
  <c r="H209" i="4"/>
  <c r="N209" i="4" s="1"/>
  <c r="G304" i="4"/>
  <c r="H227" i="4"/>
  <c r="N227" i="4" s="1"/>
  <c r="G322" i="4"/>
  <c r="H245" i="4"/>
  <c r="N245" i="4" s="1"/>
  <c r="G340" i="4"/>
  <c r="H254" i="4"/>
  <c r="N254" i="4" s="1"/>
  <c r="G349" i="4"/>
  <c r="H376" i="4"/>
  <c r="N376" i="4" s="1"/>
  <c r="H236" i="4"/>
  <c r="N236" i="4" s="1"/>
  <c r="G331" i="4"/>
  <c r="H230" i="4"/>
  <c r="N230" i="4" s="1"/>
  <c r="G325" i="4"/>
  <c r="G280" i="4"/>
  <c r="H377" i="4"/>
  <c r="N377" i="4" s="1"/>
  <c r="F290" i="4"/>
  <c r="H281" i="4"/>
  <c r="N281" i="4" s="1"/>
  <c r="H282" i="4"/>
  <c r="N282" i="4" s="1"/>
  <c r="H283" i="4"/>
  <c r="N283" i="4" s="1"/>
  <c r="H279" i="4"/>
  <c r="N279" i="4" s="1"/>
  <c r="H184" i="4"/>
  <c r="N184" i="4" s="1"/>
  <c r="H187" i="4"/>
  <c r="N187" i="4" s="1"/>
  <c r="H186" i="4"/>
  <c r="N186" i="4" s="1"/>
  <c r="H185" i="4"/>
  <c r="N185" i="4" s="1"/>
  <c r="G183" i="4"/>
  <c r="G278" i="4" s="1"/>
  <c r="H88" i="4"/>
  <c r="N88" i="4" s="1"/>
  <c r="G100" i="4"/>
  <c r="H188" i="4"/>
  <c r="N188" i="4" s="1"/>
  <c r="H114" i="4"/>
  <c r="N114" i="4" s="1"/>
  <c r="H132" i="4"/>
  <c r="N132" i="4" s="1"/>
  <c r="H150" i="4"/>
  <c r="N150" i="4" s="1"/>
  <c r="H117" i="4"/>
  <c r="N117" i="4" s="1"/>
  <c r="H153" i="4"/>
  <c r="N153" i="4" s="1"/>
  <c r="H123" i="4"/>
  <c r="N123" i="4" s="1"/>
  <c r="H147" i="4"/>
  <c r="N147" i="4" s="1"/>
  <c r="H120" i="4"/>
  <c r="N120" i="4" s="1"/>
  <c r="H138" i="4"/>
  <c r="N138" i="4" s="1"/>
  <c r="H129" i="4"/>
  <c r="N129" i="4" s="1"/>
  <c r="H111" i="4"/>
  <c r="N111" i="4" s="1"/>
  <c r="H156" i="4"/>
  <c r="N156" i="4" s="1"/>
  <c r="H165" i="4"/>
  <c r="N165" i="4" s="1"/>
  <c r="H108" i="4"/>
  <c r="N108" i="4" s="1"/>
  <c r="H126" i="4"/>
  <c r="N126" i="4" s="1"/>
  <c r="H144" i="4"/>
  <c r="N144" i="4" s="1"/>
  <c r="H162" i="4"/>
  <c r="N162" i="4" s="1"/>
  <c r="H135" i="4"/>
  <c r="N135" i="4" s="1"/>
  <c r="H159" i="4"/>
  <c r="N159" i="4" s="1"/>
  <c r="H141" i="4"/>
  <c r="N141" i="4" s="1"/>
  <c r="F34" i="3"/>
  <c r="K34" i="3" s="1"/>
  <c r="H566" i="4" l="1"/>
  <c r="N566" i="4" s="1"/>
  <c r="F661" i="4"/>
  <c r="H537" i="4"/>
  <c r="N537" i="4" s="1"/>
  <c r="G632" i="4"/>
  <c r="F575" i="4"/>
  <c r="H412" i="4"/>
  <c r="N412" i="4" s="1"/>
  <c r="G507" i="4"/>
  <c r="H434" i="4"/>
  <c r="N434" i="4" s="1"/>
  <c r="G529" i="4"/>
  <c r="H409" i="4"/>
  <c r="N409" i="4" s="1"/>
  <c r="G504" i="4"/>
  <c r="H418" i="4"/>
  <c r="N418" i="4" s="1"/>
  <c r="G513" i="4"/>
  <c r="H440" i="4"/>
  <c r="N440" i="4" s="1"/>
  <c r="G535" i="4"/>
  <c r="H413" i="4"/>
  <c r="N413" i="4" s="1"/>
  <c r="G508" i="4"/>
  <c r="H394" i="4"/>
  <c r="N394" i="4" s="1"/>
  <c r="G489" i="4"/>
  <c r="H416" i="4"/>
  <c r="N416" i="4" s="1"/>
  <c r="G511" i="4"/>
  <c r="H445" i="4"/>
  <c r="N445" i="4" s="1"/>
  <c r="G540" i="4"/>
  <c r="H391" i="4"/>
  <c r="N391" i="4" s="1"/>
  <c r="G486" i="4"/>
  <c r="H431" i="4"/>
  <c r="N431" i="4" s="1"/>
  <c r="G526" i="4"/>
  <c r="H425" i="4"/>
  <c r="N425" i="4" s="1"/>
  <c r="G520" i="4"/>
  <c r="H449" i="4"/>
  <c r="N449" i="4" s="1"/>
  <c r="G544" i="4"/>
  <c r="H439" i="4"/>
  <c r="N439" i="4" s="1"/>
  <c r="G534" i="4"/>
  <c r="H443" i="4"/>
  <c r="N443" i="4" s="1"/>
  <c r="G538" i="4"/>
  <c r="H424" i="4"/>
  <c r="N424" i="4" s="1"/>
  <c r="G519" i="4"/>
  <c r="H392" i="4"/>
  <c r="N392" i="4" s="1"/>
  <c r="G487" i="4"/>
  <c r="H421" i="4"/>
  <c r="N421" i="4" s="1"/>
  <c r="G516" i="4"/>
  <c r="H437" i="4"/>
  <c r="N437" i="4" s="1"/>
  <c r="G532" i="4"/>
  <c r="H400" i="4"/>
  <c r="N400" i="4" s="1"/>
  <c r="G495" i="4"/>
  <c r="H422" i="4"/>
  <c r="N422" i="4" s="1"/>
  <c r="G517" i="4"/>
  <c r="H451" i="4"/>
  <c r="N451" i="4" s="1"/>
  <c r="G546" i="4"/>
  <c r="H397" i="4"/>
  <c r="N397" i="4" s="1"/>
  <c r="G492" i="4"/>
  <c r="H430" i="4"/>
  <c r="N430" i="4" s="1"/>
  <c r="G525" i="4"/>
  <c r="H395" i="4"/>
  <c r="N395" i="4" s="1"/>
  <c r="G490" i="4"/>
  <c r="H398" i="4"/>
  <c r="N398" i="4" s="1"/>
  <c r="G493" i="4"/>
  <c r="H427" i="4"/>
  <c r="N427" i="4" s="1"/>
  <c r="G522" i="4"/>
  <c r="H448" i="4"/>
  <c r="N448" i="4" s="1"/>
  <c r="G543" i="4"/>
  <c r="H410" i="4"/>
  <c r="N410" i="4" s="1"/>
  <c r="G505" i="4"/>
  <c r="H415" i="4"/>
  <c r="N415" i="4" s="1"/>
  <c r="G510" i="4"/>
  <c r="H446" i="4"/>
  <c r="N446" i="4" s="1"/>
  <c r="G541" i="4"/>
  <c r="H407" i="4"/>
  <c r="N407" i="4" s="1"/>
  <c r="G502" i="4"/>
  <c r="H406" i="4"/>
  <c r="N406" i="4" s="1"/>
  <c r="G501" i="4"/>
  <c r="H428" i="4"/>
  <c r="N428" i="4" s="1"/>
  <c r="G523" i="4"/>
  <c r="H401" i="4"/>
  <c r="N401" i="4" s="1"/>
  <c r="G496" i="4"/>
  <c r="H403" i="4"/>
  <c r="N403" i="4" s="1"/>
  <c r="G498" i="4"/>
  <c r="H436" i="4"/>
  <c r="N436" i="4" s="1"/>
  <c r="G531" i="4"/>
  <c r="H419" i="4"/>
  <c r="N419" i="4" s="1"/>
  <c r="G514" i="4"/>
  <c r="H404" i="4"/>
  <c r="N404" i="4" s="1"/>
  <c r="G499" i="4"/>
  <c r="H433" i="4"/>
  <c r="N433" i="4" s="1"/>
  <c r="G528" i="4"/>
  <c r="H322" i="4"/>
  <c r="N322" i="4" s="1"/>
  <c r="G417" i="4"/>
  <c r="H346" i="4"/>
  <c r="N346" i="4" s="1"/>
  <c r="G441" i="4"/>
  <c r="H337" i="4"/>
  <c r="N337" i="4" s="1"/>
  <c r="G432" i="4"/>
  <c r="H349" i="4"/>
  <c r="N349" i="4" s="1"/>
  <c r="G444" i="4"/>
  <c r="H304" i="4"/>
  <c r="N304" i="4" s="1"/>
  <c r="G399" i="4"/>
  <c r="H343" i="4"/>
  <c r="N343" i="4" s="1"/>
  <c r="G438" i="4"/>
  <c r="H328" i="4"/>
  <c r="N328" i="4" s="1"/>
  <c r="G423" i="4"/>
  <c r="H355" i="4"/>
  <c r="N355" i="4" s="1"/>
  <c r="G450" i="4"/>
  <c r="H319" i="4"/>
  <c r="N319" i="4" s="1"/>
  <c r="G414" i="4"/>
  <c r="H325" i="4"/>
  <c r="N325" i="4" s="1"/>
  <c r="G420" i="4"/>
  <c r="H301" i="4"/>
  <c r="N301" i="4" s="1"/>
  <c r="G396" i="4"/>
  <c r="H316" i="4"/>
  <c r="N316" i="4" s="1"/>
  <c r="G411" i="4"/>
  <c r="H334" i="4"/>
  <c r="N334" i="4" s="1"/>
  <c r="G429" i="4"/>
  <c r="H340" i="4"/>
  <c r="N340" i="4" s="1"/>
  <c r="G435" i="4"/>
  <c r="H313" i="4"/>
  <c r="N313" i="4" s="1"/>
  <c r="G408" i="4"/>
  <c r="H307" i="4"/>
  <c r="N307" i="4" s="1"/>
  <c r="G402" i="4"/>
  <c r="H310" i="4"/>
  <c r="N310" i="4" s="1"/>
  <c r="G405" i="4"/>
  <c r="H331" i="4"/>
  <c r="N331" i="4" s="1"/>
  <c r="G426" i="4"/>
  <c r="H352" i="4"/>
  <c r="N352" i="4" s="1"/>
  <c r="G447" i="4"/>
  <c r="H298" i="4"/>
  <c r="N298" i="4" s="1"/>
  <c r="G393" i="4"/>
  <c r="H278" i="4"/>
  <c r="N278" i="4" s="1"/>
  <c r="G373" i="4"/>
  <c r="H280" i="4"/>
  <c r="N280" i="4" s="1"/>
  <c r="G375" i="4"/>
  <c r="H183" i="4"/>
  <c r="N183" i="4" s="1"/>
  <c r="F35" i="3"/>
  <c r="K35" i="3" s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L10" i="2"/>
  <c r="J10" i="2"/>
  <c r="I10" i="2"/>
  <c r="E15" i="2"/>
  <c r="E24" i="2"/>
  <c r="E39" i="2"/>
  <c r="E43" i="2"/>
  <c r="E49" i="2"/>
  <c r="E53" i="2"/>
  <c r="E61" i="2"/>
  <c r="E66" i="2"/>
  <c r="E68" i="2"/>
  <c r="E70" i="2"/>
  <c r="E10" i="2"/>
  <c r="H632" i="4" l="1"/>
  <c r="N632" i="4" s="1"/>
  <c r="G727" i="4"/>
  <c r="H727" i="4" s="1"/>
  <c r="N727" i="4" s="1"/>
  <c r="H661" i="4"/>
  <c r="N661" i="4" s="1"/>
  <c r="F756" i="4"/>
  <c r="F670" i="4"/>
  <c r="H514" i="4"/>
  <c r="N514" i="4" s="1"/>
  <c r="G609" i="4"/>
  <c r="H496" i="4"/>
  <c r="N496" i="4" s="1"/>
  <c r="G591" i="4"/>
  <c r="H502" i="4"/>
  <c r="N502" i="4" s="1"/>
  <c r="G597" i="4"/>
  <c r="H505" i="4"/>
  <c r="N505" i="4" s="1"/>
  <c r="G600" i="4"/>
  <c r="H493" i="4"/>
  <c r="N493" i="4" s="1"/>
  <c r="G588" i="4"/>
  <c r="H492" i="4"/>
  <c r="N492" i="4" s="1"/>
  <c r="G587" i="4"/>
  <c r="H495" i="4"/>
  <c r="N495" i="4" s="1"/>
  <c r="G590" i="4"/>
  <c r="H487" i="4"/>
  <c r="N487" i="4" s="1"/>
  <c r="G582" i="4"/>
  <c r="H534" i="4"/>
  <c r="N534" i="4" s="1"/>
  <c r="G629" i="4"/>
  <c r="H526" i="4"/>
  <c r="N526" i="4" s="1"/>
  <c r="G621" i="4"/>
  <c r="H511" i="4"/>
  <c r="N511" i="4" s="1"/>
  <c r="G606" i="4"/>
  <c r="H535" i="4"/>
  <c r="N535" i="4" s="1"/>
  <c r="G630" i="4"/>
  <c r="H529" i="4"/>
  <c r="N529" i="4" s="1"/>
  <c r="G624" i="4"/>
  <c r="H528" i="4"/>
  <c r="N528" i="4" s="1"/>
  <c r="G623" i="4"/>
  <c r="H531" i="4"/>
  <c r="N531" i="4" s="1"/>
  <c r="G626" i="4"/>
  <c r="H523" i="4"/>
  <c r="N523" i="4" s="1"/>
  <c r="G618" i="4"/>
  <c r="H541" i="4"/>
  <c r="N541" i="4" s="1"/>
  <c r="G636" i="4"/>
  <c r="H543" i="4"/>
  <c r="N543" i="4" s="1"/>
  <c r="G638" i="4"/>
  <c r="H490" i="4"/>
  <c r="N490" i="4" s="1"/>
  <c r="G585" i="4"/>
  <c r="H546" i="4"/>
  <c r="N546" i="4" s="1"/>
  <c r="G641" i="4"/>
  <c r="H532" i="4"/>
  <c r="N532" i="4" s="1"/>
  <c r="G627" i="4"/>
  <c r="H519" i="4"/>
  <c r="N519" i="4" s="1"/>
  <c r="G614" i="4"/>
  <c r="H544" i="4"/>
  <c r="N544" i="4" s="1"/>
  <c r="G639" i="4"/>
  <c r="H486" i="4"/>
  <c r="N486" i="4" s="1"/>
  <c r="G581" i="4"/>
  <c r="H489" i="4"/>
  <c r="N489" i="4" s="1"/>
  <c r="G584" i="4"/>
  <c r="H513" i="4"/>
  <c r="N513" i="4" s="1"/>
  <c r="G608" i="4"/>
  <c r="H507" i="4"/>
  <c r="N507" i="4" s="1"/>
  <c r="G602" i="4"/>
  <c r="H499" i="4"/>
  <c r="N499" i="4" s="1"/>
  <c r="G594" i="4"/>
  <c r="H498" i="4"/>
  <c r="N498" i="4" s="1"/>
  <c r="G593" i="4"/>
  <c r="H501" i="4"/>
  <c r="N501" i="4" s="1"/>
  <c r="G596" i="4"/>
  <c r="H510" i="4"/>
  <c r="N510" i="4" s="1"/>
  <c r="G605" i="4"/>
  <c r="H522" i="4"/>
  <c r="N522" i="4" s="1"/>
  <c r="G617" i="4"/>
  <c r="H525" i="4"/>
  <c r="N525" i="4" s="1"/>
  <c r="G620" i="4"/>
  <c r="H517" i="4"/>
  <c r="N517" i="4" s="1"/>
  <c r="G612" i="4"/>
  <c r="H516" i="4"/>
  <c r="N516" i="4" s="1"/>
  <c r="G611" i="4"/>
  <c r="H538" i="4"/>
  <c r="N538" i="4" s="1"/>
  <c r="G633" i="4"/>
  <c r="H520" i="4"/>
  <c r="N520" i="4" s="1"/>
  <c r="G615" i="4"/>
  <c r="H540" i="4"/>
  <c r="N540" i="4" s="1"/>
  <c r="G635" i="4"/>
  <c r="H508" i="4"/>
  <c r="N508" i="4" s="1"/>
  <c r="G603" i="4"/>
  <c r="H504" i="4"/>
  <c r="N504" i="4" s="1"/>
  <c r="G599" i="4"/>
  <c r="H405" i="4"/>
  <c r="N405" i="4" s="1"/>
  <c r="G500" i="4"/>
  <c r="H396" i="4"/>
  <c r="N396" i="4" s="1"/>
  <c r="G491" i="4"/>
  <c r="H399" i="4"/>
  <c r="N399" i="4" s="1"/>
  <c r="G494" i="4"/>
  <c r="H447" i="4"/>
  <c r="N447" i="4" s="1"/>
  <c r="G542" i="4"/>
  <c r="H402" i="4"/>
  <c r="N402" i="4" s="1"/>
  <c r="G497" i="4"/>
  <c r="H429" i="4"/>
  <c r="N429" i="4" s="1"/>
  <c r="G524" i="4"/>
  <c r="H420" i="4"/>
  <c r="N420" i="4" s="1"/>
  <c r="G515" i="4"/>
  <c r="H423" i="4"/>
  <c r="N423" i="4" s="1"/>
  <c r="G518" i="4"/>
  <c r="H444" i="4"/>
  <c r="N444" i="4" s="1"/>
  <c r="G539" i="4"/>
  <c r="H417" i="4"/>
  <c r="N417" i="4" s="1"/>
  <c r="G512" i="4"/>
  <c r="H393" i="4"/>
  <c r="N393" i="4" s="1"/>
  <c r="G488" i="4"/>
  <c r="H426" i="4"/>
  <c r="N426" i="4" s="1"/>
  <c r="G521" i="4"/>
  <c r="H408" i="4"/>
  <c r="N408" i="4" s="1"/>
  <c r="G503" i="4"/>
  <c r="H411" i="4"/>
  <c r="N411" i="4" s="1"/>
  <c r="G506" i="4"/>
  <c r="H414" i="4"/>
  <c r="N414" i="4" s="1"/>
  <c r="G509" i="4"/>
  <c r="H438" i="4"/>
  <c r="N438" i="4" s="1"/>
  <c r="G533" i="4"/>
  <c r="H432" i="4"/>
  <c r="N432" i="4" s="1"/>
  <c r="G527" i="4"/>
  <c r="H435" i="4"/>
  <c r="N435" i="4" s="1"/>
  <c r="G530" i="4"/>
  <c r="H450" i="4"/>
  <c r="N450" i="4" s="1"/>
  <c r="G545" i="4"/>
  <c r="H441" i="4"/>
  <c r="N441" i="4" s="1"/>
  <c r="G536" i="4"/>
  <c r="H373" i="4"/>
  <c r="N373" i="4" s="1"/>
  <c r="G468" i="4"/>
  <c r="H375" i="4"/>
  <c r="N375" i="4" s="1"/>
  <c r="G470" i="4"/>
  <c r="F36" i="3"/>
  <c r="K36" i="3" s="1"/>
  <c r="E67" i="2"/>
  <c r="H603" i="4" l="1"/>
  <c r="N603" i="4" s="1"/>
  <c r="G698" i="4"/>
  <c r="H698" i="4" s="1"/>
  <c r="N698" i="4" s="1"/>
  <c r="H633" i="4"/>
  <c r="N633" i="4" s="1"/>
  <c r="G728" i="4"/>
  <c r="H728" i="4" s="1"/>
  <c r="N728" i="4" s="1"/>
  <c r="H620" i="4"/>
  <c r="N620" i="4" s="1"/>
  <c r="G715" i="4"/>
  <c r="H715" i="4" s="1"/>
  <c r="N715" i="4" s="1"/>
  <c r="H596" i="4"/>
  <c r="N596" i="4" s="1"/>
  <c r="G691" i="4"/>
  <c r="H691" i="4" s="1"/>
  <c r="N691" i="4" s="1"/>
  <c r="H602" i="4"/>
  <c r="N602" i="4" s="1"/>
  <c r="G697" i="4"/>
  <c r="H697" i="4" s="1"/>
  <c r="N697" i="4" s="1"/>
  <c r="H581" i="4"/>
  <c r="N581" i="4" s="1"/>
  <c r="G676" i="4"/>
  <c r="H676" i="4" s="1"/>
  <c r="N676" i="4" s="1"/>
  <c r="H627" i="4"/>
  <c r="N627" i="4" s="1"/>
  <c r="G722" i="4"/>
  <c r="H722" i="4" s="1"/>
  <c r="N722" i="4" s="1"/>
  <c r="H638" i="4"/>
  <c r="N638" i="4" s="1"/>
  <c r="G733" i="4"/>
  <c r="H733" i="4" s="1"/>
  <c r="N733" i="4" s="1"/>
  <c r="H626" i="4"/>
  <c r="N626" i="4" s="1"/>
  <c r="G721" i="4"/>
  <c r="H721" i="4" s="1"/>
  <c r="N721" i="4" s="1"/>
  <c r="H630" i="4"/>
  <c r="N630" i="4" s="1"/>
  <c r="G725" i="4"/>
  <c r="H725" i="4" s="1"/>
  <c r="N725" i="4" s="1"/>
  <c r="H629" i="4"/>
  <c r="N629" i="4" s="1"/>
  <c r="G724" i="4"/>
  <c r="H724" i="4" s="1"/>
  <c r="N724" i="4" s="1"/>
  <c r="H587" i="4"/>
  <c r="N587" i="4" s="1"/>
  <c r="G682" i="4"/>
  <c r="H682" i="4" s="1"/>
  <c r="N682" i="4" s="1"/>
  <c r="H597" i="4"/>
  <c r="N597" i="4" s="1"/>
  <c r="G692" i="4"/>
  <c r="H692" i="4" s="1"/>
  <c r="N692" i="4" s="1"/>
  <c r="H756" i="4"/>
  <c r="N756" i="4" s="1"/>
  <c r="F765" i="4"/>
  <c r="H635" i="4"/>
  <c r="N635" i="4" s="1"/>
  <c r="G730" i="4"/>
  <c r="H730" i="4" s="1"/>
  <c r="N730" i="4" s="1"/>
  <c r="H611" i="4"/>
  <c r="N611" i="4" s="1"/>
  <c r="G706" i="4"/>
  <c r="H706" i="4" s="1"/>
  <c r="N706" i="4" s="1"/>
  <c r="H617" i="4"/>
  <c r="N617" i="4" s="1"/>
  <c r="G712" i="4"/>
  <c r="H712" i="4" s="1"/>
  <c r="N712" i="4" s="1"/>
  <c r="H593" i="4"/>
  <c r="N593" i="4" s="1"/>
  <c r="G688" i="4"/>
  <c r="H688" i="4" s="1"/>
  <c r="N688" i="4" s="1"/>
  <c r="H608" i="4"/>
  <c r="N608" i="4" s="1"/>
  <c r="G703" i="4"/>
  <c r="H703" i="4" s="1"/>
  <c r="N703" i="4" s="1"/>
  <c r="H639" i="4"/>
  <c r="N639" i="4" s="1"/>
  <c r="G734" i="4"/>
  <c r="H734" i="4" s="1"/>
  <c r="N734" i="4" s="1"/>
  <c r="H641" i="4"/>
  <c r="N641" i="4" s="1"/>
  <c r="G736" i="4"/>
  <c r="H736" i="4" s="1"/>
  <c r="N736" i="4" s="1"/>
  <c r="H636" i="4"/>
  <c r="N636" i="4" s="1"/>
  <c r="G731" i="4"/>
  <c r="H731" i="4" s="1"/>
  <c r="N731" i="4" s="1"/>
  <c r="H623" i="4"/>
  <c r="N623" i="4" s="1"/>
  <c r="G718" i="4"/>
  <c r="H718" i="4" s="1"/>
  <c r="N718" i="4" s="1"/>
  <c r="H606" i="4"/>
  <c r="N606" i="4" s="1"/>
  <c r="G701" i="4"/>
  <c r="H701" i="4" s="1"/>
  <c r="N701" i="4" s="1"/>
  <c r="H582" i="4"/>
  <c r="N582" i="4" s="1"/>
  <c r="G677" i="4"/>
  <c r="H677" i="4" s="1"/>
  <c r="N677" i="4" s="1"/>
  <c r="H588" i="4"/>
  <c r="N588" i="4" s="1"/>
  <c r="G683" i="4"/>
  <c r="H683" i="4" s="1"/>
  <c r="N683" i="4" s="1"/>
  <c r="H591" i="4"/>
  <c r="N591" i="4" s="1"/>
  <c r="G686" i="4"/>
  <c r="H686" i="4" s="1"/>
  <c r="N686" i="4" s="1"/>
  <c r="H599" i="4"/>
  <c r="N599" i="4" s="1"/>
  <c r="G694" i="4"/>
  <c r="H694" i="4" s="1"/>
  <c r="N694" i="4" s="1"/>
  <c r="H615" i="4"/>
  <c r="N615" i="4" s="1"/>
  <c r="G710" i="4"/>
  <c r="H710" i="4" s="1"/>
  <c r="N710" i="4" s="1"/>
  <c r="H612" i="4"/>
  <c r="N612" i="4" s="1"/>
  <c r="G707" i="4"/>
  <c r="H707" i="4" s="1"/>
  <c r="N707" i="4" s="1"/>
  <c r="H605" i="4"/>
  <c r="N605" i="4" s="1"/>
  <c r="G700" i="4"/>
  <c r="H700" i="4" s="1"/>
  <c r="N700" i="4" s="1"/>
  <c r="H594" i="4"/>
  <c r="N594" i="4" s="1"/>
  <c r="G689" i="4"/>
  <c r="H689" i="4" s="1"/>
  <c r="N689" i="4" s="1"/>
  <c r="H584" i="4"/>
  <c r="N584" i="4" s="1"/>
  <c r="G679" i="4"/>
  <c r="H679" i="4" s="1"/>
  <c r="N679" i="4" s="1"/>
  <c r="H614" i="4"/>
  <c r="N614" i="4" s="1"/>
  <c r="G709" i="4"/>
  <c r="H709" i="4" s="1"/>
  <c r="N709" i="4" s="1"/>
  <c r="H585" i="4"/>
  <c r="N585" i="4" s="1"/>
  <c r="G680" i="4"/>
  <c r="H680" i="4" s="1"/>
  <c r="N680" i="4" s="1"/>
  <c r="H618" i="4"/>
  <c r="N618" i="4" s="1"/>
  <c r="G713" i="4"/>
  <c r="H713" i="4" s="1"/>
  <c r="N713" i="4" s="1"/>
  <c r="H624" i="4"/>
  <c r="N624" i="4" s="1"/>
  <c r="G719" i="4"/>
  <c r="H719" i="4" s="1"/>
  <c r="N719" i="4" s="1"/>
  <c r="H621" i="4"/>
  <c r="N621" i="4" s="1"/>
  <c r="G716" i="4"/>
  <c r="H716" i="4" s="1"/>
  <c r="N716" i="4" s="1"/>
  <c r="H590" i="4"/>
  <c r="N590" i="4" s="1"/>
  <c r="G685" i="4"/>
  <c r="H685" i="4" s="1"/>
  <c r="N685" i="4" s="1"/>
  <c r="H600" i="4"/>
  <c r="N600" i="4" s="1"/>
  <c r="G695" i="4"/>
  <c r="H695" i="4" s="1"/>
  <c r="N695" i="4" s="1"/>
  <c r="H609" i="4"/>
  <c r="N609" i="4" s="1"/>
  <c r="G704" i="4"/>
  <c r="H704" i="4" s="1"/>
  <c r="N704" i="4" s="1"/>
  <c r="H518" i="4"/>
  <c r="N518" i="4" s="1"/>
  <c r="G613" i="4"/>
  <c r="H527" i="4"/>
  <c r="N527" i="4" s="1"/>
  <c r="G622" i="4"/>
  <c r="H497" i="4"/>
  <c r="N497" i="4" s="1"/>
  <c r="G592" i="4"/>
  <c r="H536" i="4"/>
  <c r="N536" i="4" s="1"/>
  <c r="G631" i="4"/>
  <c r="H488" i="4"/>
  <c r="N488" i="4" s="1"/>
  <c r="G583" i="4"/>
  <c r="H503" i="4"/>
  <c r="N503" i="4" s="1"/>
  <c r="G598" i="4"/>
  <c r="H533" i="4"/>
  <c r="N533" i="4" s="1"/>
  <c r="G628" i="4"/>
  <c r="H545" i="4"/>
  <c r="N545" i="4" s="1"/>
  <c r="G640" i="4"/>
  <c r="H515" i="4"/>
  <c r="N515" i="4" s="1"/>
  <c r="G610" i="4"/>
  <c r="H521" i="4"/>
  <c r="N521" i="4" s="1"/>
  <c r="G616" i="4"/>
  <c r="H494" i="4"/>
  <c r="N494" i="4" s="1"/>
  <c r="G589" i="4"/>
  <c r="H506" i="4"/>
  <c r="N506" i="4" s="1"/>
  <c r="G601" i="4"/>
  <c r="H491" i="4"/>
  <c r="N491" i="4" s="1"/>
  <c r="G586" i="4"/>
  <c r="H512" i="4"/>
  <c r="N512" i="4" s="1"/>
  <c r="G607" i="4"/>
  <c r="H542" i="4"/>
  <c r="N542" i="4" s="1"/>
  <c r="G637" i="4"/>
  <c r="H500" i="4"/>
  <c r="N500" i="4" s="1"/>
  <c r="G595" i="4"/>
  <c r="H530" i="4"/>
  <c r="N530" i="4" s="1"/>
  <c r="G625" i="4"/>
  <c r="H509" i="4"/>
  <c r="N509" i="4" s="1"/>
  <c r="G604" i="4"/>
  <c r="H539" i="4"/>
  <c r="N539" i="4" s="1"/>
  <c r="G634" i="4"/>
  <c r="H524" i="4"/>
  <c r="N524" i="4" s="1"/>
  <c r="G619" i="4"/>
  <c r="H468" i="4"/>
  <c r="N468" i="4" s="1"/>
  <c r="G563" i="4"/>
  <c r="H470" i="4"/>
  <c r="N470" i="4" s="1"/>
  <c r="G565" i="4"/>
  <c r="F37" i="3"/>
  <c r="K37" i="3" s="1"/>
  <c r="E50" i="2"/>
  <c r="E25" i="2"/>
  <c r="E40" i="2"/>
  <c r="E69" i="2"/>
  <c r="E44" i="2"/>
  <c r="E71" i="2"/>
  <c r="E12" i="2"/>
  <c r="E11" i="2"/>
  <c r="E54" i="2"/>
  <c r="E16" i="2"/>
  <c r="E62" i="2"/>
  <c r="G15" i="2"/>
  <c r="G24" i="2"/>
  <c r="G39" i="2"/>
  <c r="G43" i="2"/>
  <c r="G49" i="2"/>
  <c r="G53" i="2"/>
  <c r="G61" i="2"/>
  <c r="G66" i="2"/>
  <c r="G68" i="2"/>
  <c r="G70" i="2"/>
  <c r="H634" i="4" l="1"/>
  <c r="N634" i="4" s="1"/>
  <c r="G729" i="4"/>
  <c r="H729" i="4" s="1"/>
  <c r="N729" i="4" s="1"/>
  <c r="H586" i="4"/>
  <c r="N586" i="4" s="1"/>
  <c r="G681" i="4"/>
  <c r="H681" i="4" s="1"/>
  <c r="N681" i="4" s="1"/>
  <c r="H592" i="4"/>
  <c r="N592" i="4" s="1"/>
  <c r="G687" i="4"/>
  <c r="H687" i="4" s="1"/>
  <c r="N687" i="4" s="1"/>
  <c r="H595" i="4"/>
  <c r="N595" i="4" s="1"/>
  <c r="G690" i="4"/>
  <c r="H690" i="4" s="1"/>
  <c r="N690" i="4" s="1"/>
  <c r="H631" i="4"/>
  <c r="N631" i="4" s="1"/>
  <c r="G726" i="4"/>
  <c r="H726" i="4" s="1"/>
  <c r="N726" i="4" s="1"/>
  <c r="H637" i="4"/>
  <c r="N637" i="4" s="1"/>
  <c r="G732" i="4"/>
  <c r="H732" i="4" s="1"/>
  <c r="N732" i="4" s="1"/>
  <c r="H616" i="4"/>
  <c r="N616" i="4" s="1"/>
  <c r="G711" i="4"/>
  <c r="H711" i="4" s="1"/>
  <c r="N711" i="4" s="1"/>
  <c r="H604" i="4"/>
  <c r="N604" i="4" s="1"/>
  <c r="G699" i="4"/>
  <c r="H699" i="4" s="1"/>
  <c r="N699" i="4" s="1"/>
  <c r="H601" i="4"/>
  <c r="N601" i="4" s="1"/>
  <c r="G696" i="4"/>
  <c r="H696" i="4" s="1"/>
  <c r="N696" i="4" s="1"/>
  <c r="H598" i="4"/>
  <c r="N598" i="4" s="1"/>
  <c r="G693" i="4"/>
  <c r="H693" i="4" s="1"/>
  <c r="N693" i="4" s="1"/>
  <c r="H607" i="4"/>
  <c r="N607" i="4" s="1"/>
  <c r="G702" i="4"/>
  <c r="H702" i="4" s="1"/>
  <c r="N702" i="4" s="1"/>
  <c r="H628" i="4"/>
  <c r="N628" i="4" s="1"/>
  <c r="G723" i="4"/>
  <c r="H723" i="4" s="1"/>
  <c r="N723" i="4" s="1"/>
  <c r="H613" i="4"/>
  <c r="N613" i="4" s="1"/>
  <c r="G708" i="4"/>
  <c r="H708" i="4" s="1"/>
  <c r="N708" i="4" s="1"/>
  <c r="H610" i="4"/>
  <c r="N610" i="4" s="1"/>
  <c r="G705" i="4"/>
  <c r="H705" i="4" s="1"/>
  <c r="N705" i="4" s="1"/>
  <c r="H619" i="4"/>
  <c r="N619" i="4" s="1"/>
  <c r="G714" i="4"/>
  <c r="H714" i="4" s="1"/>
  <c r="N714" i="4" s="1"/>
  <c r="H625" i="4"/>
  <c r="N625" i="4" s="1"/>
  <c r="G720" i="4"/>
  <c r="H720" i="4" s="1"/>
  <c r="N720" i="4" s="1"/>
  <c r="H589" i="4"/>
  <c r="N589" i="4" s="1"/>
  <c r="G684" i="4"/>
  <c r="H684" i="4" s="1"/>
  <c r="N684" i="4" s="1"/>
  <c r="H640" i="4"/>
  <c r="N640" i="4" s="1"/>
  <c r="G735" i="4"/>
  <c r="H735" i="4" s="1"/>
  <c r="N735" i="4" s="1"/>
  <c r="H583" i="4"/>
  <c r="N583" i="4" s="1"/>
  <c r="G678" i="4"/>
  <c r="H678" i="4" s="1"/>
  <c r="N678" i="4" s="1"/>
  <c r="H622" i="4"/>
  <c r="N622" i="4" s="1"/>
  <c r="G717" i="4"/>
  <c r="H717" i="4" s="1"/>
  <c r="N717" i="4" s="1"/>
  <c r="H563" i="4"/>
  <c r="N563" i="4" s="1"/>
  <c r="G658" i="4"/>
  <c r="H565" i="4"/>
  <c r="N565" i="4" s="1"/>
  <c r="G660" i="4"/>
  <c r="F38" i="3"/>
  <c r="K38" i="3" s="1"/>
  <c r="E13" i="2"/>
  <c r="E55" i="2"/>
  <c r="E45" i="2"/>
  <c r="E41" i="2"/>
  <c r="E63" i="2"/>
  <c r="E26" i="2"/>
  <c r="E17" i="2"/>
  <c r="E51" i="2"/>
  <c r="H658" i="4" l="1"/>
  <c r="N658" i="4" s="1"/>
  <c r="G753" i="4"/>
  <c r="H753" i="4" s="1"/>
  <c r="N753" i="4" s="1"/>
  <c r="H660" i="4"/>
  <c r="N660" i="4" s="1"/>
  <c r="G755" i="4"/>
  <c r="H755" i="4" s="1"/>
  <c r="N755" i="4" s="1"/>
  <c r="E27" i="2"/>
  <c r="E46" i="2"/>
  <c r="E18" i="2"/>
  <c r="E64" i="2"/>
  <c r="E42" i="2"/>
  <c r="E52" i="2"/>
  <c r="E56" i="2"/>
  <c r="D71" i="3"/>
  <c r="D69" i="3"/>
  <c r="D67" i="3"/>
  <c r="D62" i="3"/>
  <c r="D63" i="3" s="1"/>
  <c r="D64" i="3" s="1"/>
  <c r="D65" i="3" s="1"/>
  <c r="D54" i="3"/>
  <c r="D55" i="3" s="1"/>
  <c r="D56" i="3" s="1"/>
  <c r="D57" i="3" s="1"/>
  <c r="D58" i="3" s="1"/>
  <c r="D59" i="3" s="1"/>
  <c r="D60" i="3" s="1"/>
  <c r="D50" i="3"/>
  <c r="D51" i="3" s="1"/>
  <c r="D52" i="3" s="1"/>
  <c r="D44" i="3"/>
  <c r="D45" i="3" s="1"/>
  <c r="D46" i="3" s="1"/>
  <c r="D47" i="3" s="1"/>
  <c r="D48" i="3" s="1"/>
  <c r="D40" i="3"/>
  <c r="D41" i="3" s="1"/>
  <c r="D42" i="3" s="1"/>
  <c r="D25" i="3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16" i="3"/>
  <c r="D17" i="3" s="1"/>
  <c r="D18" i="3" s="1"/>
  <c r="D19" i="3" s="1"/>
  <c r="D20" i="3" s="1"/>
  <c r="D21" i="3" s="1"/>
  <c r="D22" i="3" s="1"/>
  <c r="D23" i="3" s="1"/>
  <c r="D14" i="3"/>
  <c r="D13" i="3"/>
  <c r="D12" i="3"/>
  <c r="D11" i="3"/>
  <c r="E14" i="2" l="1"/>
  <c r="G14" i="2" s="1"/>
  <c r="E47" i="2"/>
  <c r="E57" i="2"/>
  <c r="E65" i="2"/>
  <c r="E19" i="2"/>
  <c r="E28" i="2"/>
  <c r="G25" i="2"/>
  <c r="G44" i="2"/>
  <c r="G67" i="2"/>
  <c r="G71" i="2"/>
  <c r="G16" i="2"/>
  <c r="G11" i="2"/>
  <c r="G54" i="2"/>
  <c r="G13" i="2"/>
  <c r="G40" i="2"/>
  <c r="G50" i="2"/>
  <c r="G62" i="2"/>
  <c r="G69" i="2"/>
  <c r="G12" i="2"/>
  <c r="G17" i="2"/>
  <c r="G51" i="2"/>
  <c r="G55" i="2"/>
  <c r="E58" i="2" l="1"/>
  <c r="E20" i="2"/>
  <c r="E29" i="2"/>
  <c r="E48" i="2"/>
  <c r="G26" i="2"/>
  <c r="G45" i="2"/>
  <c r="G63" i="2"/>
  <c r="G41" i="2"/>
  <c r="G18" i="2"/>
  <c r="G56" i="2"/>
  <c r="E21" i="2" l="1"/>
  <c r="E30" i="2"/>
  <c r="E59" i="2"/>
  <c r="G52" i="2"/>
  <c r="G42" i="2"/>
  <c r="G27" i="2"/>
  <c r="G64" i="2"/>
  <c r="G46" i="2"/>
  <c r="G19" i="2"/>
  <c r="G57" i="2"/>
  <c r="E31" i="2" l="1"/>
  <c r="E60" i="2"/>
  <c r="E22" i="2"/>
  <c r="G47" i="2"/>
  <c r="G28" i="2"/>
  <c r="G65" i="2"/>
  <c r="G58" i="2"/>
  <c r="G20" i="2"/>
  <c r="E23" i="2" l="1"/>
  <c r="E32" i="2"/>
  <c r="G48" i="2"/>
  <c r="G29" i="2"/>
  <c r="G21" i="2"/>
  <c r="G59" i="2"/>
  <c r="E33" i="2" l="1"/>
  <c r="G30" i="2"/>
  <c r="G22" i="2"/>
  <c r="E34" i="2" l="1"/>
  <c r="G31" i="2"/>
  <c r="G60" i="2"/>
  <c r="E35" i="2" l="1"/>
  <c r="G23" i="2"/>
  <c r="G32" i="2"/>
  <c r="H9" i="1"/>
  <c r="E9" i="1"/>
  <c r="D10" i="1"/>
  <c r="E7" i="1"/>
  <c r="H7" i="1"/>
  <c r="C10" i="1"/>
  <c r="E15" i="4"/>
  <c r="E110" i="4" s="1"/>
  <c r="C16" i="4"/>
  <c r="C111" i="4" s="1"/>
  <c r="D16" i="4"/>
  <c r="D111" i="4" s="1"/>
  <c r="C24" i="4"/>
  <c r="C119" i="4" s="1"/>
  <c r="D24" i="4"/>
  <c r="D119" i="4" s="1"/>
  <c r="E25" i="4"/>
  <c r="E120" i="4" s="1"/>
  <c r="C26" i="4"/>
  <c r="C121" i="4" s="1"/>
  <c r="D26" i="4"/>
  <c r="D121" i="4" s="1"/>
  <c r="E27" i="4"/>
  <c r="E122" i="4" s="1"/>
  <c r="E28" i="4"/>
  <c r="E123" i="4" s="1"/>
  <c r="E30" i="4"/>
  <c r="E125" i="4" s="1"/>
  <c r="E31" i="4"/>
  <c r="E126" i="4" s="1"/>
  <c r="E32" i="4"/>
  <c r="E127" i="4" s="1"/>
  <c r="C33" i="4"/>
  <c r="C128" i="4" s="1"/>
  <c r="D33" i="4"/>
  <c r="D128" i="4" s="1"/>
  <c r="E34" i="4"/>
  <c r="E129" i="4" s="1"/>
  <c r="C38" i="4"/>
  <c r="C133" i="4" s="1"/>
  <c r="E42" i="4"/>
  <c r="E137" i="4" s="1"/>
  <c r="C43" i="4"/>
  <c r="C138" i="4" s="1"/>
  <c r="D43" i="4"/>
  <c r="D138" i="4" s="1"/>
  <c r="E44" i="4"/>
  <c r="E139" i="4" s="1"/>
  <c r="E45" i="4"/>
  <c r="E140" i="4" s="1"/>
  <c r="C46" i="4"/>
  <c r="C141" i="4" s="1"/>
  <c r="D46" i="4"/>
  <c r="D141" i="4" s="1"/>
  <c r="E47" i="4"/>
  <c r="E142" i="4" s="1"/>
  <c r="E48" i="4"/>
  <c r="E143" i="4" s="1"/>
  <c r="C49" i="4"/>
  <c r="C144" i="4" s="1"/>
  <c r="D49" i="4"/>
  <c r="D144" i="4" s="1"/>
  <c r="E50" i="4"/>
  <c r="E145" i="4" s="1"/>
  <c r="E51" i="4"/>
  <c r="E146" i="4" s="1"/>
  <c r="E52" i="4"/>
  <c r="E147" i="4" s="1"/>
  <c r="C53" i="4"/>
  <c r="C148" i="4" s="1"/>
  <c r="D53" i="4"/>
  <c r="D148" i="4" s="1"/>
  <c r="E54" i="4"/>
  <c r="E149" i="4" s="1"/>
  <c r="E55" i="4"/>
  <c r="E150" i="4" s="1"/>
  <c r="E56" i="4"/>
  <c r="E151" i="4" s="1"/>
  <c r="E57" i="4"/>
  <c r="E152" i="4" s="1"/>
  <c r="E58" i="4"/>
  <c r="E153" i="4" s="1"/>
  <c r="E59" i="4"/>
  <c r="E154" i="4" s="1"/>
  <c r="C60" i="4"/>
  <c r="C155" i="4" s="1"/>
  <c r="D60" i="4"/>
  <c r="D155" i="4" s="1"/>
  <c r="E61" i="4"/>
  <c r="E156" i="4" s="1"/>
  <c r="C62" i="4"/>
  <c r="C157" i="4" s="1"/>
  <c r="D62" i="4"/>
  <c r="D157" i="4" s="1"/>
  <c r="E63" i="4"/>
  <c r="E158" i="4" s="1"/>
  <c r="C64" i="4"/>
  <c r="C159" i="4" s="1"/>
  <c r="D64" i="4"/>
  <c r="D159" i="4" s="1"/>
  <c r="E67" i="4"/>
  <c r="E162" i="4" s="1"/>
  <c r="C68" i="4"/>
  <c r="C163" i="4" s="1"/>
  <c r="D68" i="4"/>
  <c r="D163" i="4" s="1"/>
  <c r="E69" i="4"/>
  <c r="E164" i="4" s="1"/>
  <c r="C70" i="4"/>
  <c r="C165" i="4" s="1"/>
  <c r="D70" i="4"/>
  <c r="D165" i="4" s="1"/>
  <c r="E70" i="4"/>
  <c r="E165" i="4" s="1"/>
  <c r="C71" i="4"/>
  <c r="C166" i="4" s="1"/>
  <c r="D71" i="4"/>
  <c r="D166" i="4" s="1"/>
  <c r="E71" i="4"/>
  <c r="E166" i="4" s="1"/>
  <c r="G10" i="2"/>
  <c r="C12" i="2"/>
  <c r="M12" i="2" s="1"/>
  <c r="C13" i="2"/>
  <c r="M13" i="2" s="1"/>
  <c r="C14" i="2"/>
  <c r="M14" i="2" s="1"/>
  <c r="C15" i="2"/>
  <c r="M15" i="2" s="1"/>
  <c r="C69" i="4"/>
  <c r="C164" i="4" s="1"/>
  <c r="D69" i="4"/>
  <c r="D164" i="4" s="1"/>
  <c r="C65" i="4"/>
  <c r="C160" i="4" s="1"/>
  <c r="D63" i="4"/>
  <c r="D158" i="4" s="1"/>
  <c r="C63" i="4"/>
  <c r="C158" i="4" s="1"/>
  <c r="D61" i="4"/>
  <c r="D156" i="4" s="1"/>
  <c r="C61" i="4"/>
  <c r="C156" i="4" s="1"/>
  <c r="D50" i="4"/>
  <c r="D145" i="4" s="1"/>
  <c r="D47" i="4"/>
  <c r="D142" i="4" s="1"/>
  <c r="D44" i="4"/>
  <c r="D139" i="4" s="1"/>
  <c r="C44" i="4"/>
  <c r="C139" i="4" s="1"/>
  <c r="D39" i="4"/>
  <c r="D134" i="4" s="1"/>
  <c r="C39" i="4"/>
  <c r="C134" i="4" s="1"/>
  <c r="C37" i="4"/>
  <c r="C132" i="4" s="1"/>
  <c r="C34" i="4"/>
  <c r="C129" i="4" s="1"/>
  <c r="D27" i="4"/>
  <c r="D122" i="4" s="1"/>
  <c r="C27" i="4"/>
  <c r="C122" i="4" s="1"/>
  <c r="D25" i="4"/>
  <c r="D120" i="4" s="1"/>
  <c r="C25" i="4"/>
  <c r="C120" i="4" s="1"/>
  <c r="D17" i="4"/>
  <c r="D112" i="4" s="1"/>
  <c r="C17" i="4"/>
  <c r="C112" i="4" s="1"/>
  <c r="D11" i="2"/>
  <c r="C259" i="4" l="1"/>
  <c r="C354" i="4" s="1"/>
  <c r="C449" i="4" s="1"/>
  <c r="C544" i="4" s="1"/>
  <c r="C639" i="4" s="1"/>
  <c r="C734" i="4" s="1"/>
  <c r="E261" i="4"/>
  <c r="E356" i="4" s="1"/>
  <c r="E451" i="4" s="1"/>
  <c r="E546" i="4" s="1"/>
  <c r="E641" i="4" s="1"/>
  <c r="E736" i="4" s="1"/>
  <c r="E259" i="4"/>
  <c r="E354" i="4" s="1"/>
  <c r="E449" i="4" s="1"/>
  <c r="E544" i="4" s="1"/>
  <c r="E639" i="4" s="1"/>
  <c r="E734" i="4" s="1"/>
  <c r="E253" i="4"/>
  <c r="E348" i="4" s="1"/>
  <c r="E443" i="4" s="1"/>
  <c r="E538" i="4" s="1"/>
  <c r="E633" i="4" s="1"/>
  <c r="E728" i="4" s="1"/>
  <c r="E249" i="4"/>
  <c r="E344" i="4" s="1"/>
  <c r="E439" i="4" s="1"/>
  <c r="E534" i="4" s="1"/>
  <c r="E629" i="4" s="1"/>
  <c r="E724" i="4" s="1"/>
  <c r="D243" i="4"/>
  <c r="D338" i="4" s="1"/>
  <c r="D433" i="4" s="1"/>
  <c r="D528" i="4" s="1"/>
  <c r="D623" i="4" s="1"/>
  <c r="D718" i="4" s="1"/>
  <c r="C239" i="4"/>
  <c r="C334" i="4" s="1"/>
  <c r="C429" i="4" s="1"/>
  <c r="C524" i="4" s="1"/>
  <c r="C619" i="4" s="1"/>
  <c r="C714" i="4" s="1"/>
  <c r="E234" i="4"/>
  <c r="E329" i="4" s="1"/>
  <c r="E424" i="4" s="1"/>
  <c r="E519" i="4" s="1"/>
  <c r="E614" i="4" s="1"/>
  <c r="E709" i="4" s="1"/>
  <c r="D223" i="4"/>
  <c r="D318" i="4" s="1"/>
  <c r="D413" i="4" s="1"/>
  <c r="D508" i="4" s="1"/>
  <c r="D603" i="4" s="1"/>
  <c r="D698" i="4" s="1"/>
  <c r="E217" i="4"/>
  <c r="E312" i="4" s="1"/>
  <c r="E407" i="4" s="1"/>
  <c r="E502" i="4" s="1"/>
  <c r="E597" i="4" s="1"/>
  <c r="E692" i="4" s="1"/>
  <c r="D206" i="4"/>
  <c r="D301" i="4" s="1"/>
  <c r="D396" i="4" s="1"/>
  <c r="D491" i="4" s="1"/>
  <c r="D586" i="4" s="1"/>
  <c r="D681" i="4" s="1"/>
  <c r="C215" i="4"/>
  <c r="C310" i="4" s="1"/>
  <c r="C405" i="4" s="1"/>
  <c r="C500" i="4" s="1"/>
  <c r="C595" i="4" s="1"/>
  <c r="C690" i="4" s="1"/>
  <c r="E248" i="4"/>
  <c r="E343" i="4" s="1"/>
  <c r="E438" i="4" s="1"/>
  <c r="E533" i="4" s="1"/>
  <c r="E628" i="4" s="1"/>
  <c r="E723" i="4" s="1"/>
  <c r="C243" i="4"/>
  <c r="C338" i="4" s="1"/>
  <c r="C433" i="4" s="1"/>
  <c r="C528" i="4" s="1"/>
  <c r="C623" i="4" s="1"/>
  <c r="C718" i="4" s="1"/>
  <c r="E238" i="4"/>
  <c r="E333" i="4" s="1"/>
  <c r="E428" i="4" s="1"/>
  <c r="E523" i="4" s="1"/>
  <c r="E618" i="4" s="1"/>
  <c r="E713" i="4" s="1"/>
  <c r="D233" i="4"/>
  <c r="D328" i="4" s="1"/>
  <c r="D423" i="4" s="1"/>
  <c r="D518" i="4" s="1"/>
  <c r="D613" i="4" s="1"/>
  <c r="D708" i="4" s="1"/>
  <c r="C223" i="4"/>
  <c r="C318" i="4" s="1"/>
  <c r="C413" i="4" s="1"/>
  <c r="C508" i="4" s="1"/>
  <c r="C603" i="4" s="1"/>
  <c r="C698" i="4" s="1"/>
  <c r="D216" i="4"/>
  <c r="D311" i="4" s="1"/>
  <c r="D406" i="4" s="1"/>
  <c r="D501" i="4" s="1"/>
  <c r="D596" i="4" s="1"/>
  <c r="D691" i="4" s="1"/>
  <c r="C206" i="4"/>
  <c r="C301" i="4" s="1"/>
  <c r="C396" i="4" s="1"/>
  <c r="C491" i="4" s="1"/>
  <c r="C586" i="4" s="1"/>
  <c r="C681" i="4" s="1"/>
  <c r="C251" i="4"/>
  <c r="C346" i="4" s="1"/>
  <c r="C441" i="4" s="1"/>
  <c r="C536" i="4" s="1"/>
  <c r="C631" i="4" s="1"/>
  <c r="C726" i="4" s="1"/>
  <c r="D261" i="4"/>
  <c r="D356" i="4" s="1"/>
  <c r="D451" i="4" s="1"/>
  <c r="D546" i="4" s="1"/>
  <c r="D641" i="4" s="1"/>
  <c r="D736" i="4" s="1"/>
  <c r="C234" i="4"/>
  <c r="C329" i="4" s="1"/>
  <c r="C424" i="4" s="1"/>
  <c r="C519" i="4" s="1"/>
  <c r="C614" i="4" s="1"/>
  <c r="C709" i="4" s="1"/>
  <c r="C258" i="4"/>
  <c r="C353" i="4" s="1"/>
  <c r="C448" i="4" s="1"/>
  <c r="C543" i="4" s="1"/>
  <c r="C638" i="4" s="1"/>
  <c r="C733" i="4" s="1"/>
  <c r="E247" i="4"/>
  <c r="E342" i="4" s="1"/>
  <c r="E437" i="4" s="1"/>
  <c r="E532" i="4" s="1"/>
  <c r="E627" i="4" s="1"/>
  <c r="E722" i="4" s="1"/>
  <c r="E237" i="4"/>
  <c r="E332" i="4" s="1"/>
  <c r="E427" i="4" s="1"/>
  <c r="E522" i="4" s="1"/>
  <c r="E617" i="4" s="1"/>
  <c r="E712" i="4" s="1"/>
  <c r="C233" i="4"/>
  <c r="C328" i="4" s="1"/>
  <c r="C423" i="4" s="1"/>
  <c r="C518" i="4" s="1"/>
  <c r="C613" i="4" s="1"/>
  <c r="C708" i="4" s="1"/>
  <c r="E222" i="4"/>
  <c r="E317" i="4" s="1"/>
  <c r="E412" i="4" s="1"/>
  <c r="E507" i="4" s="1"/>
  <c r="E602" i="4" s="1"/>
  <c r="E697" i="4" s="1"/>
  <c r="C216" i="4"/>
  <c r="C311" i="4" s="1"/>
  <c r="C406" i="4" s="1"/>
  <c r="C501" i="4" s="1"/>
  <c r="C596" i="4" s="1"/>
  <c r="C691" i="4" s="1"/>
  <c r="E205" i="4"/>
  <c r="E300" i="4" s="1"/>
  <c r="E395" i="4" s="1"/>
  <c r="E490" i="4" s="1"/>
  <c r="E585" i="4" s="1"/>
  <c r="E680" i="4" s="1"/>
  <c r="D215" i="4"/>
  <c r="D310" i="4" s="1"/>
  <c r="D405" i="4" s="1"/>
  <c r="D500" i="4" s="1"/>
  <c r="D595" i="4" s="1"/>
  <c r="D690" i="4" s="1"/>
  <c r="C217" i="4"/>
  <c r="C312" i="4" s="1"/>
  <c r="C407" i="4" s="1"/>
  <c r="C502" i="4" s="1"/>
  <c r="C597" i="4" s="1"/>
  <c r="C692" i="4" s="1"/>
  <c r="C252" i="4"/>
  <c r="C347" i="4" s="1"/>
  <c r="C442" i="4" s="1"/>
  <c r="C537" i="4" s="1"/>
  <c r="C632" i="4" s="1"/>
  <c r="C727" i="4" s="1"/>
  <c r="E242" i="4"/>
  <c r="E337" i="4" s="1"/>
  <c r="E432" i="4" s="1"/>
  <c r="E527" i="4" s="1"/>
  <c r="E622" i="4" s="1"/>
  <c r="E717" i="4" s="1"/>
  <c r="D217" i="4"/>
  <c r="D312" i="4" s="1"/>
  <c r="D407" i="4" s="1"/>
  <c r="D502" i="4" s="1"/>
  <c r="D597" i="4" s="1"/>
  <c r="D692" i="4" s="1"/>
  <c r="D234" i="4"/>
  <c r="D329" i="4" s="1"/>
  <c r="D424" i="4" s="1"/>
  <c r="D519" i="4" s="1"/>
  <c r="D614" i="4" s="1"/>
  <c r="D709" i="4" s="1"/>
  <c r="D253" i="4"/>
  <c r="D348" i="4" s="1"/>
  <c r="D443" i="4" s="1"/>
  <c r="D538" i="4" s="1"/>
  <c r="D633" i="4" s="1"/>
  <c r="D728" i="4" s="1"/>
  <c r="E260" i="4"/>
  <c r="E355" i="4" s="1"/>
  <c r="E450" i="4" s="1"/>
  <c r="E545" i="4" s="1"/>
  <c r="E640" i="4" s="1"/>
  <c r="E735" i="4" s="1"/>
  <c r="E257" i="4"/>
  <c r="E352" i="4" s="1"/>
  <c r="E447" i="4" s="1"/>
  <c r="E542" i="4" s="1"/>
  <c r="E637" i="4" s="1"/>
  <c r="E732" i="4" s="1"/>
  <c r="E251" i="4"/>
  <c r="E346" i="4" s="1"/>
  <c r="E441" i="4" s="1"/>
  <c r="E536" i="4" s="1"/>
  <c r="E631" i="4" s="1"/>
  <c r="E726" i="4" s="1"/>
  <c r="E246" i="4"/>
  <c r="E341" i="4" s="1"/>
  <c r="E436" i="4" s="1"/>
  <c r="E531" i="4" s="1"/>
  <c r="E626" i="4" s="1"/>
  <c r="E721" i="4" s="1"/>
  <c r="E241" i="4"/>
  <c r="E336" i="4" s="1"/>
  <c r="E431" i="4" s="1"/>
  <c r="E526" i="4" s="1"/>
  <c r="E621" i="4" s="1"/>
  <c r="E716" i="4" s="1"/>
  <c r="D236" i="4"/>
  <c r="D331" i="4" s="1"/>
  <c r="D426" i="4" s="1"/>
  <c r="D521" i="4" s="1"/>
  <c r="D616" i="4" s="1"/>
  <c r="D711" i="4" s="1"/>
  <c r="E232" i="4"/>
  <c r="E327" i="4" s="1"/>
  <c r="E422" i="4" s="1"/>
  <c r="E517" i="4" s="1"/>
  <c r="E612" i="4" s="1"/>
  <c r="E707" i="4" s="1"/>
  <c r="E221" i="4"/>
  <c r="E316" i="4" s="1"/>
  <c r="E411" i="4" s="1"/>
  <c r="E506" i="4" s="1"/>
  <c r="E601" i="4" s="1"/>
  <c r="E696" i="4" s="1"/>
  <c r="E215" i="4"/>
  <c r="E310" i="4" s="1"/>
  <c r="E405" i="4" s="1"/>
  <c r="E500" i="4" s="1"/>
  <c r="E595" i="4" s="1"/>
  <c r="E690" i="4" s="1"/>
  <c r="D251" i="4"/>
  <c r="D346" i="4" s="1"/>
  <c r="D441" i="4" s="1"/>
  <c r="D536" i="4" s="1"/>
  <c r="D631" i="4" s="1"/>
  <c r="D726" i="4" s="1"/>
  <c r="D252" i="4"/>
  <c r="D347" i="4" s="1"/>
  <c r="D442" i="4" s="1"/>
  <c r="D537" i="4" s="1"/>
  <c r="D632" i="4" s="1"/>
  <c r="D727" i="4" s="1"/>
  <c r="C261" i="4"/>
  <c r="C356" i="4" s="1"/>
  <c r="C451" i="4" s="1"/>
  <c r="C546" i="4" s="1"/>
  <c r="C641" i="4" s="1"/>
  <c r="C736" i="4" s="1"/>
  <c r="C224" i="4"/>
  <c r="C319" i="4" s="1"/>
  <c r="C414" i="4" s="1"/>
  <c r="C509" i="4" s="1"/>
  <c r="C604" i="4" s="1"/>
  <c r="C699" i="4" s="1"/>
  <c r="C255" i="4"/>
  <c r="C350" i="4" s="1"/>
  <c r="C445" i="4" s="1"/>
  <c r="C540" i="4" s="1"/>
  <c r="C635" i="4" s="1"/>
  <c r="C730" i="4" s="1"/>
  <c r="D260" i="4"/>
  <c r="D355" i="4" s="1"/>
  <c r="D450" i="4" s="1"/>
  <c r="D545" i="4" s="1"/>
  <c r="D640" i="4" s="1"/>
  <c r="D735" i="4" s="1"/>
  <c r="D254" i="4"/>
  <c r="D349" i="4" s="1"/>
  <c r="D444" i="4" s="1"/>
  <c r="D539" i="4" s="1"/>
  <c r="D634" i="4" s="1"/>
  <c r="D729" i="4" s="1"/>
  <c r="D250" i="4"/>
  <c r="D345" i="4" s="1"/>
  <c r="D440" i="4" s="1"/>
  <c r="D535" i="4" s="1"/>
  <c r="D630" i="4" s="1"/>
  <c r="D725" i="4" s="1"/>
  <c r="E245" i="4"/>
  <c r="E340" i="4" s="1"/>
  <c r="E435" i="4" s="1"/>
  <c r="E530" i="4" s="1"/>
  <c r="E625" i="4" s="1"/>
  <c r="E720" i="4" s="1"/>
  <c r="E240" i="4"/>
  <c r="E335" i="4" s="1"/>
  <c r="E430" i="4" s="1"/>
  <c r="E525" i="4" s="1"/>
  <c r="E620" i="4" s="1"/>
  <c r="E715" i="4" s="1"/>
  <c r="C236" i="4"/>
  <c r="C331" i="4" s="1"/>
  <c r="C426" i="4" s="1"/>
  <c r="C521" i="4" s="1"/>
  <c r="C616" i="4" s="1"/>
  <c r="C711" i="4" s="1"/>
  <c r="C228" i="4"/>
  <c r="C323" i="4" s="1"/>
  <c r="C418" i="4" s="1"/>
  <c r="C513" i="4" s="1"/>
  <c r="C608" i="4" s="1"/>
  <c r="C703" i="4" s="1"/>
  <c r="E220" i="4"/>
  <c r="E315" i="4" s="1"/>
  <c r="E410" i="4" s="1"/>
  <c r="E505" i="4" s="1"/>
  <c r="E600" i="4" s="1"/>
  <c r="E695" i="4" s="1"/>
  <c r="D214" i="4"/>
  <c r="D309" i="4" s="1"/>
  <c r="D404" i="4" s="1"/>
  <c r="D499" i="4" s="1"/>
  <c r="D594" i="4" s="1"/>
  <c r="D689" i="4" s="1"/>
  <c r="C229" i="4"/>
  <c r="C324" i="4" s="1"/>
  <c r="C419" i="4" s="1"/>
  <c r="C514" i="4" s="1"/>
  <c r="C609" i="4" s="1"/>
  <c r="C704" i="4" s="1"/>
  <c r="D229" i="4"/>
  <c r="D324" i="4" s="1"/>
  <c r="D419" i="4" s="1"/>
  <c r="D514" i="4" s="1"/>
  <c r="D609" i="4" s="1"/>
  <c r="D704" i="4" s="1"/>
  <c r="D258" i="4"/>
  <c r="D353" i="4" s="1"/>
  <c r="D448" i="4" s="1"/>
  <c r="D543" i="4" s="1"/>
  <c r="D638" i="4" s="1"/>
  <c r="D733" i="4" s="1"/>
  <c r="C253" i="4"/>
  <c r="C348" i="4" s="1"/>
  <c r="C443" i="4" s="1"/>
  <c r="C538" i="4" s="1"/>
  <c r="C633" i="4" s="1"/>
  <c r="C728" i="4" s="1"/>
  <c r="C207" i="4"/>
  <c r="C302" i="4" s="1"/>
  <c r="C397" i="4" s="1"/>
  <c r="C492" i="4" s="1"/>
  <c r="C587" i="4" s="1"/>
  <c r="C682" i="4" s="1"/>
  <c r="D237" i="4"/>
  <c r="D332" i="4" s="1"/>
  <c r="D427" i="4" s="1"/>
  <c r="D522" i="4" s="1"/>
  <c r="D617" i="4" s="1"/>
  <c r="D712" i="4" s="1"/>
  <c r="D207" i="4"/>
  <c r="D302" i="4" s="1"/>
  <c r="D397" i="4" s="1"/>
  <c r="D492" i="4" s="1"/>
  <c r="D587" i="4" s="1"/>
  <c r="D682" i="4" s="1"/>
  <c r="C227" i="4"/>
  <c r="C322" i="4" s="1"/>
  <c r="C417" i="4" s="1"/>
  <c r="C512" i="4" s="1"/>
  <c r="C607" i="4" s="1"/>
  <c r="C702" i="4" s="1"/>
  <c r="D240" i="4"/>
  <c r="D335" i="4" s="1"/>
  <c r="D430" i="4" s="1"/>
  <c r="D525" i="4" s="1"/>
  <c r="D620" i="4" s="1"/>
  <c r="D715" i="4" s="1"/>
  <c r="D259" i="4"/>
  <c r="D354" i="4" s="1"/>
  <c r="D449" i="4" s="1"/>
  <c r="D544" i="4" s="1"/>
  <c r="D639" i="4" s="1"/>
  <c r="D734" i="4" s="1"/>
  <c r="C260" i="4"/>
  <c r="C355" i="4" s="1"/>
  <c r="C450" i="4" s="1"/>
  <c r="C545" i="4" s="1"/>
  <c r="C640" i="4" s="1"/>
  <c r="C735" i="4" s="1"/>
  <c r="C254" i="4"/>
  <c r="C349" i="4" s="1"/>
  <c r="C444" i="4" s="1"/>
  <c r="C539" i="4" s="1"/>
  <c r="C634" i="4" s="1"/>
  <c r="C729" i="4" s="1"/>
  <c r="C250" i="4"/>
  <c r="C345" i="4" s="1"/>
  <c r="C440" i="4" s="1"/>
  <c r="C535" i="4" s="1"/>
  <c r="C630" i="4" s="1"/>
  <c r="C725" i="4" s="1"/>
  <c r="E244" i="4"/>
  <c r="E339" i="4" s="1"/>
  <c r="E434" i="4" s="1"/>
  <c r="E529" i="4" s="1"/>
  <c r="E624" i="4" s="1"/>
  <c r="E719" i="4" s="1"/>
  <c r="D239" i="4"/>
  <c r="D334" i="4" s="1"/>
  <c r="D429" i="4" s="1"/>
  <c r="D524" i="4" s="1"/>
  <c r="D619" i="4" s="1"/>
  <c r="D714" i="4" s="1"/>
  <c r="E235" i="4"/>
  <c r="E330" i="4" s="1"/>
  <c r="E425" i="4" s="1"/>
  <c r="E520" i="4" s="1"/>
  <c r="E615" i="4" s="1"/>
  <c r="E710" i="4" s="1"/>
  <c r="E224" i="4"/>
  <c r="E319" i="4" s="1"/>
  <c r="E414" i="4" s="1"/>
  <c r="E509" i="4" s="1"/>
  <c r="E604" i="4" s="1"/>
  <c r="E699" i="4" s="1"/>
  <c r="E218" i="4"/>
  <c r="E313" i="4" s="1"/>
  <c r="E408" i="4" s="1"/>
  <c r="E503" i="4" s="1"/>
  <c r="E598" i="4" s="1"/>
  <c r="E693" i="4" s="1"/>
  <c r="C214" i="4"/>
  <c r="C309" i="4" s="1"/>
  <c r="C404" i="4" s="1"/>
  <c r="C499" i="4" s="1"/>
  <c r="C594" i="4" s="1"/>
  <c r="C689" i="4" s="1"/>
  <c r="O69" i="4"/>
  <c r="P69" i="4" s="1"/>
  <c r="E36" i="2"/>
  <c r="G33" i="2"/>
  <c r="E8" i="1"/>
  <c r="E10" i="1" s="1"/>
  <c r="H8" i="1"/>
  <c r="H10" i="1" s="1"/>
  <c r="D45" i="4"/>
  <c r="D140" i="4" s="1"/>
  <c r="D48" i="4"/>
  <c r="D143" i="4" s="1"/>
  <c r="D28" i="4"/>
  <c r="D123" i="4" s="1"/>
  <c r="D52" i="4"/>
  <c r="D147" i="4" s="1"/>
  <c r="D18" i="4"/>
  <c r="D113" i="4" s="1"/>
  <c r="C11" i="4"/>
  <c r="C106" i="4" s="1"/>
  <c r="C45" i="4"/>
  <c r="C140" i="4" s="1"/>
  <c r="D54" i="4"/>
  <c r="D149" i="4" s="1"/>
  <c r="C28" i="4"/>
  <c r="C123" i="4" s="1"/>
  <c r="C47" i="4"/>
  <c r="C142" i="4" s="1"/>
  <c r="C48" i="4"/>
  <c r="C143" i="4" s="1"/>
  <c r="C36" i="4"/>
  <c r="C131" i="4" s="1"/>
  <c r="D11" i="4"/>
  <c r="D106" i="4" s="1"/>
  <c r="C35" i="4"/>
  <c r="C130" i="4" s="1"/>
  <c r="C50" i="4"/>
  <c r="C145" i="4" s="1"/>
  <c r="C55" i="4"/>
  <c r="C150" i="4" s="1"/>
  <c r="D65" i="4"/>
  <c r="D160" i="4" s="1"/>
  <c r="C54" i="4"/>
  <c r="C149" i="4" s="1"/>
  <c r="C225" i="4" l="1"/>
  <c r="C320" i="4" s="1"/>
  <c r="C415" i="4" s="1"/>
  <c r="C510" i="4" s="1"/>
  <c r="C605" i="4" s="1"/>
  <c r="C700" i="4" s="1"/>
  <c r="C244" i="4"/>
  <c r="C339" i="4" s="1"/>
  <c r="C434" i="4" s="1"/>
  <c r="C529" i="4" s="1"/>
  <c r="C624" i="4" s="1"/>
  <c r="C719" i="4" s="1"/>
  <c r="C201" i="4"/>
  <c r="C296" i="4" s="1"/>
  <c r="C391" i="4" s="1"/>
  <c r="C486" i="4" s="1"/>
  <c r="C581" i="4" s="1"/>
  <c r="C676" i="4" s="1"/>
  <c r="D255" i="4"/>
  <c r="D350" i="4" s="1"/>
  <c r="D445" i="4" s="1"/>
  <c r="D540" i="4" s="1"/>
  <c r="D635" i="4" s="1"/>
  <c r="D730" i="4" s="1"/>
  <c r="C238" i="4"/>
  <c r="C333" i="4" s="1"/>
  <c r="C428" i="4" s="1"/>
  <c r="C523" i="4" s="1"/>
  <c r="C618" i="4" s="1"/>
  <c r="C713" i="4" s="1"/>
  <c r="D208" i="4"/>
  <c r="D303" i="4" s="1"/>
  <c r="D398" i="4" s="1"/>
  <c r="D493" i="4" s="1"/>
  <c r="D588" i="4" s="1"/>
  <c r="D683" i="4" s="1"/>
  <c r="C237" i="4"/>
  <c r="C332" i="4" s="1"/>
  <c r="C427" i="4" s="1"/>
  <c r="C522" i="4" s="1"/>
  <c r="C617" i="4" s="1"/>
  <c r="C712" i="4" s="1"/>
  <c r="C240" i="4"/>
  <c r="C335" i="4" s="1"/>
  <c r="C430" i="4" s="1"/>
  <c r="C525" i="4" s="1"/>
  <c r="C620" i="4" s="1"/>
  <c r="C715" i="4" s="1"/>
  <c r="C218" i="4"/>
  <c r="C313" i="4" s="1"/>
  <c r="C408" i="4" s="1"/>
  <c r="C503" i="4" s="1"/>
  <c r="C598" i="4" s="1"/>
  <c r="C693" i="4" s="1"/>
  <c r="D218" i="4"/>
  <c r="D313" i="4" s="1"/>
  <c r="D408" i="4" s="1"/>
  <c r="D503" i="4" s="1"/>
  <c r="D598" i="4" s="1"/>
  <c r="D693" i="4" s="1"/>
  <c r="D242" i="4"/>
  <c r="D337" i="4" s="1"/>
  <c r="D432" i="4" s="1"/>
  <c r="D527" i="4" s="1"/>
  <c r="D622" i="4" s="1"/>
  <c r="D717" i="4" s="1"/>
  <c r="D238" i="4"/>
  <c r="D333" i="4" s="1"/>
  <c r="D428" i="4" s="1"/>
  <c r="D523" i="4" s="1"/>
  <c r="D618" i="4" s="1"/>
  <c r="D713" i="4" s="1"/>
  <c r="D201" i="4"/>
  <c r="D296" i="4" s="1"/>
  <c r="D391" i="4" s="1"/>
  <c r="D486" i="4" s="1"/>
  <c r="D581" i="4" s="1"/>
  <c r="D676" i="4" s="1"/>
  <c r="C235" i="4"/>
  <c r="C330" i="4" s="1"/>
  <c r="C425" i="4" s="1"/>
  <c r="C520" i="4" s="1"/>
  <c r="C615" i="4" s="1"/>
  <c r="C710" i="4" s="1"/>
  <c r="D235" i="4"/>
  <c r="D330" i="4" s="1"/>
  <c r="D425" i="4" s="1"/>
  <c r="D520" i="4" s="1"/>
  <c r="D615" i="4" s="1"/>
  <c r="D710" i="4" s="1"/>
  <c r="C245" i="4"/>
  <c r="C340" i="4" s="1"/>
  <c r="C435" i="4" s="1"/>
  <c r="C530" i="4" s="1"/>
  <c r="C625" i="4" s="1"/>
  <c r="C720" i="4" s="1"/>
  <c r="D244" i="4"/>
  <c r="D339" i="4" s="1"/>
  <c r="D434" i="4" s="1"/>
  <c r="D529" i="4" s="1"/>
  <c r="D624" i="4" s="1"/>
  <c r="D719" i="4" s="1"/>
  <c r="C226" i="4"/>
  <c r="C321" i="4" s="1"/>
  <c r="C416" i="4" s="1"/>
  <c r="C511" i="4" s="1"/>
  <c r="C606" i="4" s="1"/>
  <c r="C701" i="4" s="1"/>
  <c r="E37" i="2"/>
  <c r="G34" i="2"/>
  <c r="D34" i="4"/>
  <c r="D129" i="4" s="1"/>
  <c r="D51" i="4"/>
  <c r="D146" i="4" s="1"/>
  <c r="D40" i="4"/>
  <c r="D135" i="4" s="1"/>
  <c r="D41" i="4"/>
  <c r="D136" i="4" s="1"/>
  <c r="C67" i="4"/>
  <c r="C162" i="4" s="1"/>
  <c r="C66" i="4"/>
  <c r="C161" i="4" s="1"/>
  <c r="D66" i="4"/>
  <c r="D161" i="4" s="1"/>
  <c r="D67" i="4"/>
  <c r="D162" i="4" s="1"/>
  <c r="C40" i="4"/>
  <c r="C135" i="4" s="1"/>
  <c r="D55" i="4"/>
  <c r="D150" i="4" s="1"/>
  <c r="D12" i="4"/>
  <c r="D107" i="4" s="1"/>
  <c r="C56" i="4"/>
  <c r="C151" i="4" s="1"/>
  <c r="D12" i="2"/>
  <c r="C12" i="4"/>
  <c r="C107" i="4" s="1"/>
  <c r="C18" i="4"/>
  <c r="C113" i="4" s="1"/>
  <c r="C51" i="4"/>
  <c r="C146" i="4" s="1"/>
  <c r="C52" i="4"/>
  <c r="C147" i="4" s="1"/>
  <c r="C29" i="4"/>
  <c r="C124" i="4" s="1"/>
  <c r="C241" i="4" l="1"/>
  <c r="C336" i="4" s="1"/>
  <c r="C431" i="4" s="1"/>
  <c r="C526" i="4" s="1"/>
  <c r="C621" i="4" s="1"/>
  <c r="C716" i="4" s="1"/>
  <c r="D245" i="4"/>
  <c r="D340" i="4" s="1"/>
  <c r="D435" i="4" s="1"/>
  <c r="D530" i="4" s="1"/>
  <c r="D625" i="4" s="1"/>
  <c r="D720" i="4" s="1"/>
  <c r="D231" i="4"/>
  <c r="D326" i="4" s="1"/>
  <c r="D421" i="4" s="1"/>
  <c r="D516" i="4" s="1"/>
  <c r="D611" i="4" s="1"/>
  <c r="D706" i="4" s="1"/>
  <c r="C208" i="4"/>
  <c r="C303" i="4" s="1"/>
  <c r="C398" i="4" s="1"/>
  <c r="C493" i="4" s="1"/>
  <c r="C588" i="4" s="1"/>
  <c r="C683" i="4" s="1"/>
  <c r="D230" i="4"/>
  <c r="D325" i="4" s="1"/>
  <c r="D420" i="4" s="1"/>
  <c r="D515" i="4" s="1"/>
  <c r="D610" i="4" s="1"/>
  <c r="D705" i="4" s="1"/>
  <c r="C202" i="4"/>
  <c r="C297" i="4" s="1"/>
  <c r="C392" i="4" s="1"/>
  <c r="C487" i="4" s="1"/>
  <c r="C582" i="4" s="1"/>
  <c r="C677" i="4" s="1"/>
  <c r="D257" i="4"/>
  <c r="D352" i="4" s="1"/>
  <c r="D447" i="4" s="1"/>
  <c r="D542" i="4" s="1"/>
  <c r="D637" i="4" s="1"/>
  <c r="D732" i="4" s="1"/>
  <c r="D241" i="4"/>
  <c r="D336" i="4" s="1"/>
  <c r="D431" i="4" s="1"/>
  <c r="D526" i="4" s="1"/>
  <c r="D621" i="4" s="1"/>
  <c r="D716" i="4" s="1"/>
  <c r="C230" i="4"/>
  <c r="C325" i="4" s="1"/>
  <c r="C420" i="4" s="1"/>
  <c r="C515" i="4" s="1"/>
  <c r="C610" i="4" s="1"/>
  <c r="C705" i="4" s="1"/>
  <c r="D256" i="4"/>
  <c r="D351" i="4" s="1"/>
  <c r="D446" i="4" s="1"/>
  <c r="D541" i="4" s="1"/>
  <c r="D636" i="4" s="1"/>
  <c r="D731" i="4" s="1"/>
  <c r="D224" i="4"/>
  <c r="D319" i="4" s="1"/>
  <c r="D414" i="4" s="1"/>
  <c r="D509" i="4" s="1"/>
  <c r="D604" i="4" s="1"/>
  <c r="D699" i="4" s="1"/>
  <c r="C219" i="4"/>
  <c r="C314" i="4" s="1"/>
  <c r="C409" i="4" s="1"/>
  <c r="C504" i="4" s="1"/>
  <c r="C599" i="4" s="1"/>
  <c r="C694" i="4" s="1"/>
  <c r="C246" i="4"/>
  <c r="C341" i="4" s="1"/>
  <c r="C436" i="4" s="1"/>
  <c r="C531" i="4" s="1"/>
  <c r="C626" i="4" s="1"/>
  <c r="C721" i="4" s="1"/>
  <c r="C256" i="4"/>
  <c r="C351" i="4" s="1"/>
  <c r="C446" i="4" s="1"/>
  <c r="C541" i="4" s="1"/>
  <c r="C636" i="4" s="1"/>
  <c r="C731" i="4" s="1"/>
  <c r="C242" i="4"/>
  <c r="C337" i="4" s="1"/>
  <c r="C432" i="4" s="1"/>
  <c r="C527" i="4" s="1"/>
  <c r="C622" i="4" s="1"/>
  <c r="C717" i="4" s="1"/>
  <c r="D202" i="4"/>
  <c r="D297" i="4" s="1"/>
  <c r="D392" i="4" s="1"/>
  <c r="D487" i="4" s="1"/>
  <c r="D582" i="4" s="1"/>
  <c r="D677" i="4" s="1"/>
  <c r="C257" i="4"/>
  <c r="C352" i="4" s="1"/>
  <c r="C447" i="4" s="1"/>
  <c r="C542" i="4" s="1"/>
  <c r="C637" i="4" s="1"/>
  <c r="C732" i="4" s="1"/>
  <c r="E38" i="2"/>
  <c r="G35" i="2"/>
  <c r="D35" i="4"/>
  <c r="D130" i="4" s="1"/>
  <c r="D42" i="4"/>
  <c r="D137" i="4" s="1"/>
  <c r="D29" i="4"/>
  <c r="D124" i="4" s="1"/>
  <c r="D19" i="4"/>
  <c r="D114" i="4" s="1"/>
  <c r="D13" i="4"/>
  <c r="D108" i="4" s="1"/>
  <c r="C19" i="4"/>
  <c r="C114" i="4" s="1"/>
  <c r="C57" i="4"/>
  <c r="C152" i="4" s="1"/>
  <c r="D56" i="4"/>
  <c r="D151" i="4" s="1"/>
  <c r="D30" i="4"/>
  <c r="D125" i="4" s="1"/>
  <c r="C13" i="4"/>
  <c r="C108" i="4" s="1"/>
  <c r="D13" i="2"/>
  <c r="C30" i="4"/>
  <c r="C125" i="4" s="1"/>
  <c r="C41" i="4"/>
  <c r="C136" i="4" s="1"/>
  <c r="C42" i="4"/>
  <c r="C137" i="4" s="1"/>
  <c r="D20" i="4"/>
  <c r="D115" i="4" s="1"/>
  <c r="C209" i="4" l="1"/>
  <c r="C304" i="4" s="1"/>
  <c r="C399" i="4" s="1"/>
  <c r="C494" i="4" s="1"/>
  <c r="C589" i="4" s="1"/>
  <c r="C684" i="4" s="1"/>
  <c r="D203" i="4"/>
  <c r="D298" i="4" s="1"/>
  <c r="D393" i="4" s="1"/>
  <c r="D488" i="4" s="1"/>
  <c r="D583" i="4" s="1"/>
  <c r="D678" i="4" s="1"/>
  <c r="C203" i="4"/>
  <c r="C298" i="4" s="1"/>
  <c r="C393" i="4" s="1"/>
  <c r="C488" i="4" s="1"/>
  <c r="C583" i="4" s="1"/>
  <c r="C678" i="4" s="1"/>
  <c r="D209" i="4"/>
  <c r="D304" i="4" s="1"/>
  <c r="D399" i="4" s="1"/>
  <c r="D494" i="4" s="1"/>
  <c r="D589" i="4" s="1"/>
  <c r="D684" i="4" s="1"/>
  <c r="C220" i="4"/>
  <c r="C315" i="4" s="1"/>
  <c r="C410" i="4" s="1"/>
  <c r="C505" i="4" s="1"/>
  <c r="C600" i="4" s="1"/>
  <c r="C695" i="4" s="1"/>
  <c r="D210" i="4"/>
  <c r="D305" i="4" s="1"/>
  <c r="D400" i="4" s="1"/>
  <c r="D495" i="4" s="1"/>
  <c r="D590" i="4" s="1"/>
  <c r="D685" i="4" s="1"/>
  <c r="D220" i="4"/>
  <c r="D315" i="4" s="1"/>
  <c r="D410" i="4" s="1"/>
  <c r="D505" i="4" s="1"/>
  <c r="D600" i="4" s="1"/>
  <c r="D695" i="4" s="1"/>
  <c r="D219" i="4"/>
  <c r="D314" i="4" s="1"/>
  <c r="D409" i="4" s="1"/>
  <c r="D504" i="4" s="1"/>
  <c r="D599" i="4" s="1"/>
  <c r="D694" i="4" s="1"/>
  <c r="C232" i="4"/>
  <c r="C327" i="4" s="1"/>
  <c r="C422" i="4" s="1"/>
  <c r="C517" i="4" s="1"/>
  <c r="C612" i="4" s="1"/>
  <c r="C707" i="4" s="1"/>
  <c r="D246" i="4"/>
  <c r="D341" i="4" s="1"/>
  <c r="D436" i="4" s="1"/>
  <c r="D531" i="4" s="1"/>
  <c r="D626" i="4" s="1"/>
  <c r="D721" i="4" s="1"/>
  <c r="D232" i="4"/>
  <c r="D327" i="4" s="1"/>
  <c r="D422" i="4" s="1"/>
  <c r="D517" i="4" s="1"/>
  <c r="D612" i="4" s="1"/>
  <c r="D707" i="4" s="1"/>
  <c r="C231" i="4"/>
  <c r="C326" i="4" s="1"/>
  <c r="C421" i="4" s="1"/>
  <c r="C516" i="4" s="1"/>
  <c r="C611" i="4" s="1"/>
  <c r="C706" i="4" s="1"/>
  <c r="C247" i="4"/>
  <c r="C342" i="4" s="1"/>
  <c r="C437" i="4" s="1"/>
  <c r="C532" i="4" s="1"/>
  <c r="C627" i="4" s="1"/>
  <c r="C722" i="4" s="1"/>
  <c r="D225" i="4"/>
  <c r="D320" i="4" s="1"/>
  <c r="D415" i="4" s="1"/>
  <c r="D510" i="4" s="1"/>
  <c r="D605" i="4" s="1"/>
  <c r="D700" i="4" s="1"/>
  <c r="G36" i="2"/>
  <c r="D36" i="4"/>
  <c r="D131" i="4" s="1"/>
  <c r="D32" i="4"/>
  <c r="D127" i="4" s="1"/>
  <c r="D31" i="4"/>
  <c r="D126" i="4" s="1"/>
  <c r="C59" i="4"/>
  <c r="C154" i="4" s="1"/>
  <c r="C58" i="4"/>
  <c r="C153" i="4" s="1"/>
  <c r="C32" i="4"/>
  <c r="C127" i="4" s="1"/>
  <c r="C31" i="4"/>
  <c r="C126" i="4" s="1"/>
  <c r="D14" i="4"/>
  <c r="D109" i="4" s="1"/>
  <c r="C14" i="4"/>
  <c r="C109" i="4" s="1"/>
  <c r="D14" i="2"/>
  <c r="D57" i="4"/>
  <c r="D152" i="4" s="1"/>
  <c r="C20" i="4"/>
  <c r="C115" i="4" s="1"/>
  <c r="D21" i="4"/>
  <c r="D116" i="4" s="1"/>
  <c r="D226" i="4" l="1"/>
  <c r="D321" i="4" s="1"/>
  <c r="D416" i="4" s="1"/>
  <c r="D511" i="4" s="1"/>
  <c r="D606" i="4" s="1"/>
  <c r="D701" i="4" s="1"/>
  <c r="C210" i="4"/>
  <c r="C305" i="4" s="1"/>
  <c r="C400" i="4" s="1"/>
  <c r="C495" i="4" s="1"/>
  <c r="C590" i="4" s="1"/>
  <c r="C685" i="4" s="1"/>
  <c r="C248" i="4"/>
  <c r="C343" i="4" s="1"/>
  <c r="C438" i="4" s="1"/>
  <c r="C533" i="4" s="1"/>
  <c r="C628" i="4" s="1"/>
  <c r="C723" i="4" s="1"/>
  <c r="C221" i="4"/>
  <c r="C316" i="4" s="1"/>
  <c r="C411" i="4" s="1"/>
  <c r="C506" i="4" s="1"/>
  <c r="C601" i="4" s="1"/>
  <c r="C696" i="4" s="1"/>
  <c r="C249" i="4"/>
  <c r="C344" i="4" s="1"/>
  <c r="C439" i="4" s="1"/>
  <c r="C534" i="4" s="1"/>
  <c r="C629" i="4" s="1"/>
  <c r="C724" i="4" s="1"/>
  <c r="C222" i="4"/>
  <c r="C317" i="4" s="1"/>
  <c r="C412" i="4" s="1"/>
  <c r="C507" i="4" s="1"/>
  <c r="C602" i="4" s="1"/>
  <c r="C697" i="4" s="1"/>
  <c r="C204" i="4"/>
  <c r="C299" i="4" s="1"/>
  <c r="C394" i="4" s="1"/>
  <c r="C489" i="4" s="1"/>
  <c r="C584" i="4" s="1"/>
  <c r="C679" i="4" s="1"/>
  <c r="D221" i="4"/>
  <c r="D316" i="4" s="1"/>
  <c r="D411" i="4" s="1"/>
  <c r="D506" i="4" s="1"/>
  <c r="D601" i="4" s="1"/>
  <c r="D696" i="4" s="1"/>
  <c r="D211" i="4"/>
  <c r="D306" i="4" s="1"/>
  <c r="D401" i="4" s="1"/>
  <c r="D496" i="4" s="1"/>
  <c r="D591" i="4" s="1"/>
  <c r="D686" i="4" s="1"/>
  <c r="D247" i="4"/>
  <c r="D342" i="4" s="1"/>
  <c r="D437" i="4" s="1"/>
  <c r="D532" i="4" s="1"/>
  <c r="D627" i="4" s="1"/>
  <c r="D722" i="4" s="1"/>
  <c r="D204" i="4"/>
  <c r="D299" i="4" s="1"/>
  <c r="D394" i="4" s="1"/>
  <c r="D489" i="4" s="1"/>
  <c r="D584" i="4" s="1"/>
  <c r="D679" i="4" s="1"/>
  <c r="D222" i="4"/>
  <c r="D317" i="4" s="1"/>
  <c r="D412" i="4" s="1"/>
  <c r="D507" i="4" s="1"/>
  <c r="D602" i="4" s="1"/>
  <c r="D697" i="4" s="1"/>
  <c r="G37" i="2"/>
  <c r="D37" i="4"/>
  <c r="D132" i="4" s="1"/>
  <c r="D23" i="4"/>
  <c r="D118" i="4" s="1"/>
  <c r="D22" i="4"/>
  <c r="D117" i="4" s="1"/>
  <c r="C15" i="4"/>
  <c r="C110" i="4" s="1"/>
  <c r="D15" i="2"/>
  <c r="C21" i="4"/>
  <c r="C116" i="4" s="1"/>
  <c r="D15" i="4"/>
  <c r="D110" i="4" s="1"/>
  <c r="D59" i="4"/>
  <c r="D154" i="4" s="1"/>
  <c r="D58" i="4"/>
  <c r="D153" i="4" s="1"/>
  <c r="C205" i="4" l="1"/>
  <c r="C300" i="4" s="1"/>
  <c r="C395" i="4" s="1"/>
  <c r="C490" i="4" s="1"/>
  <c r="C585" i="4" s="1"/>
  <c r="C680" i="4" s="1"/>
  <c r="D249" i="4"/>
  <c r="D344" i="4" s="1"/>
  <c r="D439" i="4" s="1"/>
  <c r="D534" i="4" s="1"/>
  <c r="D629" i="4" s="1"/>
  <c r="D724" i="4" s="1"/>
  <c r="D248" i="4"/>
  <c r="D343" i="4" s="1"/>
  <c r="D438" i="4" s="1"/>
  <c r="D533" i="4" s="1"/>
  <c r="D628" i="4" s="1"/>
  <c r="D723" i="4" s="1"/>
  <c r="D213" i="4"/>
  <c r="D308" i="4" s="1"/>
  <c r="D403" i="4" s="1"/>
  <c r="D498" i="4" s="1"/>
  <c r="D593" i="4" s="1"/>
  <c r="D688" i="4" s="1"/>
  <c r="D205" i="4"/>
  <c r="D300" i="4" s="1"/>
  <c r="D395" i="4" s="1"/>
  <c r="D490" i="4" s="1"/>
  <c r="D585" i="4" s="1"/>
  <c r="D680" i="4" s="1"/>
  <c r="D227" i="4"/>
  <c r="D322" i="4" s="1"/>
  <c r="D417" i="4" s="1"/>
  <c r="D512" i="4" s="1"/>
  <c r="D607" i="4" s="1"/>
  <c r="D702" i="4" s="1"/>
  <c r="D212" i="4"/>
  <c r="D307" i="4" s="1"/>
  <c r="D402" i="4" s="1"/>
  <c r="D497" i="4" s="1"/>
  <c r="D592" i="4" s="1"/>
  <c r="D687" i="4" s="1"/>
  <c r="C211" i="4"/>
  <c r="C306" i="4" s="1"/>
  <c r="C401" i="4" s="1"/>
  <c r="C496" i="4" s="1"/>
  <c r="C591" i="4" s="1"/>
  <c r="C686" i="4" s="1"/>
  <c r="G38" i="2"/>
  <c r="D38" i="4"/>
  <c r="D133" i="4" s="1"/>
  <c r="C23" i="4"/>
  <c r="C118" i="4" s="1"/>
  <c r="C22" i="4"/>
  <c r="C117" i="4" s="1"/>
  <c r="C212" i="4" l="1"/>
  <c r="C307" i="4" s="1"/>
  <c r="C402" i="4" s="1"/>
  <c r="C497" i="4" s="1"/>
  <c r="C592" i="4" s="1"/>
  <c r="C687" i="4" s="1"/>
  <c r="D228" i="4"/>
  <c r="D323" i="4" s="1"/>
  <c r="D418" i="4" s="1"/>
  <c r="D513" i="4" s="1"/>
  <c r="D608" i="4" s="1"/>
  <c r="D703" i="4" s="1"/>
  <c r="C213" i="4"/>
  <c r="C308" i="4" s="1"/>
  <c r="C403" i="4" s="1"/>
  <c r="C498" i="4" s="1"/>
  <c r="C593" i="4" s="1"/>
  <c r="C688" i="4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11" i="4" l="1"/>
  <c r="A106" i="4" s="1"/>
  <c r="A13" i="4"/>
  <c r="A108" i="4" s="1"/>
  <c r="A15" i="4"/>
  <c r="A110" i="4" s="1"/>
  <c r="A16" i="4"/>
  <c r="A111" i="4" s="1"/>
  <c r="A17" i="4"/>
  <c r="A112" i="4" s="1"/>
  <c r="A18" i="4"/>
  <c r="A113" i="4" s="1"/>
  <c r="A19" i="4"/>
  <c r="A114" i="4" s="1"/>
  <c r="A20" i="4"/>
  <c r="A115" i="4" s="1"/>
  <c r="A21" i="4"/>
  <c r="A116" i="4" s="1"/>
  <c r="A22" i="4"/>
  <c r="A117" i="4" s="1"/>
  <c r="A24" i="4"/>
  <c r="A119" i="4" s="1"/>
  <c r="A25" i="4"/>
  <c r="A120" i="4" s="1"/>
  <c r="A26" i="4"/>
  <c r="A121" i="4" s="1"/>
  <c r="A27" i="4"/>
  <c r="A122" i="4" s="1"/>
  <c r="A28" i="4"/>
  <c r="A123" i="4" s="1"/>
  <c r="A29" i="4"/>
  <c r="A124" i="4" s="1"/>
  <c r="A30" i="4"/>
  <c r="A125" i="4" s="1"/>
  <c r="A31" i="4"/>
  <c r="A126" i="4" s="1"/>
  <c r="A32" i="4"/>
  <c r="A127" i="4" s="1"/>
  <c r="A33" i="4"/>
  <c r="A128" i="4" s="1"/>
  <c r="A34" i="4"/>
  <c r="A129" i="4" s="1"/>
  <c r="A35" i="4"/>
  <c r="A130" i="4" s="1"/>
  <c r="A36" i="4"/>
  <c r="A131" i="4" s="1"/>
  <c r="A37" i="4"/>
  <c r="A132" i="4" s="1"/>
  <c r="A39" i="4"/>
  <c r="A134" i="4" s="1"/>
  <c r="A40" i="4"/>
  <c r="A135" i="4" s="1"/>
  <c r="A41" i="4"/>
  <c r="A136" i="4" s="1"/>
  <c r="A43" i="4"/>
  <c r="A138" i="4" s="1"/>
  <c r="A44" i="4"/>
  <c r="A139" i="4" s="1"/>
  <c r="A45" i="4"/>
  <c r="A140" i="4" s="1"/>
  <c r="A46" i="4"/>
  <c r="A141" i="4" s="1"/>
  <c r="A47" i="4"/>
  <c r="A142" i="4" s="1"/>
  <c r="A49" i="4"/>
  <c r="A144" i="4" s="1"/>
  <c r="A50" i="4"/>
  <c r="A145" i="4" s="1"/>
  <c r="A51" i="4"/>
  <c r="A146" i="4" s="1"/>
  <c r="A53" i="4"/>
  <c r="A148" i="4" s="1"/>
  <c r="A54" i="4"/>
  <c r="A149" i="4" s="1"/>
  <c r="A55" i="4"/>
  <c r="A150" i="4" s="1"/>
  <c r="A56" i="4"/>
  <c r="A151" i="4" s="1"/>
  <c r="A57" i="4"/>
  <c r="A152" i="4" s="1"/>
  <c r="A58" i="4"/>
  <c r="A153" i="4" s="1"/>
  <c r="A59" i="4"/>
  <c r="A154" i="4" s="1"/>
  <c r="A61" i="4"/>
  <c r="A156" i="4" s="1"/>
  <c r="A62" i="4"/>
  <c r="A157" i="4" s="1"/>
  <c r="A63" i="4"/>
  <c r="A158" i="4" s="1"/>
  <c r="A64" i="4"/>
  <c r="A159" i="4" s="1"/>
  <c r="A65" i="4"/>
  <c r="A66" i="4"/>
  <c r="A161" i="4" s="1"/>
  <c r="A67" i="4"/>
  <c r="A162" i="4" s="1"/>
  <c r="A68" i="4"/>
  <c r="A163" i="4" s="1"/>
  <c r="A69" i="4"/>
  <c r="A164" i="4" s="1"/>
  <c r="A70" i="4"/>
  <c r="A165" i="4" s="1"/>
  <c r="A71" i="4"/>
  <c r="A166" i="4" s="1"/>
  <c r="A10" i="4"/>
  <c r="A105" i="4" s="1"/>
  <c r="M10" i="4"/>
  <c r="F100" i="4"/>
  <c r="D10" i="4"/>
  <c r="D105" i="4" s="1"/>
  <c r="C10" i="4"/>
  <c r="C105" i="4" s="1"/>
  <c r="B10" i="4"/>
  <c r="B105" i="4" s="1"/>
  <c r="B11" i="4"/>
  <c r="B106" i="4" s="1"/>
  <c r="B12" i="4"/>
  <c r="B107" i="4" s="1"/>
  <c r="B13" i="4"/>
  <c r="B108" i="4" s="1"/>
  <c r="B14" i="4"/>
  <c r="B109" i="4" s="1"/>
  <c r="B15" i="4"/>
  <c r="B110" i="4" s="1"/>
  <c r="B16" i="4"/>
  <c r="B111" i="4" s="1"/>
  <c r="B17" i="4"/>
  <c r="B112" i="4" s="1"/>
  <c r="B18" i="4"/>
  <c r="B113" i="4" s="1"/>
  <c r="B19" i="4"/>
  <c r="B114" i="4" s="1"/>
  <c r="B20" i="4"/>
  <c r="B115" i="4" s="1"/>
  <c r="B21" i="4"/>
  <c r="B116" i="4" s="1"/>
  <c r="B22" i="4"/>
  <c r="B117" i="4" s="1"/>
  <c r="B23" i="4"/>
  <c r="B118" i="4" s="1"/>
  <c r="B24" i="4"/>
  <c r="B119" i="4" s="1"/>
  <c r="B25" i="4"/>
  <c r="B120" i="4" s="1"/>
  <c r="B26" i="4"/>
  <c r="B121" i="4" s="1"/>
  <c r="B27" i="4"/>
  <c r="B122" i="4" s="1"/>
  <c r="B28" i="4"/>
  <c r="B123" i="4" s="1"/>
  <c r="B29" i="4"/>
  <c r="B124" i="4" s="1"/>
  <c r="B30" i="4"/>
  <c r="B125" i="4" s="1"/>
  <c r="B31" i="4"/>
  <c r="B126" i="4" s="1"/>
  <c r="B32" i="4"/>
  <c r="B127" i="4" s="1"/>
  <c r="B33" i="4"/>
  <c r="B128" i="4" s="1"/>
  <c r="B34" i="4"/>
  <c r="B129" i="4" s="1"/>
  <c r="B35" i="4"/>
  <c r="B130" i="4" s="1"/>
  <c r="B36" i="4"/>
  <c r="B131" i="4" s="1"/>
  <c r="B37" i="4"/>
  <c r="B132" i="4" s="1"/>
  <c r="B38" i="4"/>
  <c r="B133" i="4" s="1"/>
  <c r="B39" i="4"/>
  <c r="B134" i="4" s="1"/>
  <c r="B40" i="4"/>
  <c r="B135" i="4" s="1"/>
  <c r="B41" i="4"/>
  <c r="B136" i="4" s="1"/>
  <c r="B42" i="4"/>
  <c r="B137" i="4" s="1"/>
  <c r="B43" i="4"/>
  <c r="B138" i="4" s="1"/>
  <c r="B44" i="4"/>
  <c r="B139" i="4" s="1"/>
  <c r="B45" i="4"/>
  <c r="B140" i="4" s="1"/>
  <c r="B46" i="4"/>
  <c r="B141" i="4" s="1"/>
  <c r="B47" i="4"/>
  <c r="B142" i="4" s="1"/>
  <c r="B48" i="4"/>
  <c r="B143" i="4" s="1"/>
  <c r="B49" i="4"/>
  <c r="B144" i="4" s="1"/>
  <c r="B50" i="4"/>
  <c r="B145" i="4" s="1"/>
  <c r="B51" i="4"/>
  <c r="B146" i="4" s="1"/>
  <c r="B52" i="4"/>
  <c r="B147" i="4" s="1"/>
  <c r="B53" i="4"/>
  <c r="B148" i="4" s="1"/>
  <c r="B54" i="4"/>
  <c r="B149" i="4" s="1"/>
  <c r="B55" i="4"/>
  <c r="B150" i="4" s="1"/>
  <c r="B56" i="4"/>
  <c r="B151" i="4" s="1"/>
  <c r="B57" i="4"/>
  <c r="B152" i="4" s="1"/>
  <c r="B58" i="4"/>
  <c r="B153" i="4" s="1"/>
  <c r="B59" i="4"/>
  <c r="B154" i="4" s="1"/>
  <c r="B60" i="4"/>
  <c r="B155" i="4" s="1"/>
  <c r="B61" i="4"/>
  <c r="B156" i="4" s="1"/>
  <c r="B62" i="4"/>
  <c r="B157" i="4" s="1"/>
  <c r="B63" i="4"/>
  <c r="B158" i="4" s="1"/>
  <c r="B64" i="4"/>
  <c r="B159" i="4" s="1"/>
  <c r="B65" i="4"/>
  <c r="B160" i="4" s="1"/>
  <c r="B66" i="4"/>
  <c r="B161" i="4" s="1"/>
  <c r="B67" i="4"/>
  <c r="B162" i="4" s="1"/>
  <c r="B68" i="4"/>
  <c r="B163" i="4" s="1"/>
  <c r="B69" i="4"/>
  <c r="B164" i="4" s="1"/>
  <c r="B70" i="4"/>
  <c r="B165" i="4" s="1"/>
  <c r="B71" i="4"/>
  <c r="B166" i="4" s="1"/>
  <c r="B9" i="4"/>
  <c r="B104" i="4" s="1"/>
  <c r="B247" i="4" l="1"/>
  <c r="B342" i="4" s="1"/>
  <c r="B437" i="4" s="1"/>
  <c r="B532" i="4" s="1"/>
  <c r="B627" i="4" s="1"/>
  <c r="B722" i="4" s="1"/>
  <c r="B241" i="4"/>
  <c r="B336" i="4" s="1"/>
  <c r="B431" i="4" s="1"/>
  <c r="B526" i="4" s="1"/>
  <c r="B621" i="4" s="1"/>
  <c r="B716" i="4" s="1"/>
  <c r="B235" i="4"/>
  <c r="B330" i="4" s="1"/>
  <c r="B425" i="4" s="1"/>
  <c r="B520" i="4" s="1"/>
  <c r="B615" i="4" s="1"/>
  <c r="B710" i="4" s="1"/>
  <c r="B229" i="4"/>
  <c r="B324" i="4" s="1"/>
  <c r="B419" i="4" s="1"/>
  <c r="B514" i="4" s="1"/>
  <c r="B609" i="4" s="1"/>
  <c r="B704" i="4" s="1"/>
  <c r="B223" i="4"/>
  <c r="B318" i="4" s="1"/>
  <c r="B413" i="4" s="1"/>
  <c r="B508" i="4" s="1"/>
  <c r="B603" i="4" s="1"/>
  <c r="B698" i="4" s="1"/>
  <c r="B217" i="4"/>
  <c r="B312" i="4" s="1"/>
  <c r="B407" i="4" s="1"/>
  <c r="B502" i="4" s="1"/>
  <c r="B597" i="4" s="1"/>
  <c r="B692" i="4" s="1"/>
  <c r="B211" i="4"/>
  <c r="B306" i="4" s="1"/>
  <c r="B401" i="4" s="1"/>
  <c r="B496" i="4" s="1"/>
  <c r="B591" i="4" s="1"/>
  <c r="B686" i="4" s="1"/>
  <c r="B205" i="4"/>
  <c r="B300" i="4" s="1"/>
  <c r="B395" i="4" s="1"/>
  <c r="B490" i="4" s="1"/>
  <c r="B585" i="4" s="1"/>
  <c r="B680" i="4" s="1"/>
  <c r="C200" i="4"/>
  <c r="C295" i="4" s="1"/>
  <c r="C390" i="4" s="1"/>
  <c r="C485" i="4" s="1"/>
  <c r="C580" i="4" s="1"/>
  <c r="C675" i="4" s="1"/>
  <c r="A260" i="4"/>
  <c r="A355" i="4" s="1"/>
  <c r="A450" i="4" s="1"/>
  <c r="A545" i="4" s="1"/>
  <c r="A640" i="4" s="1"/>
  <c r="A735" i="4" s="1"/>
  <c r="A254" i="4"/>
  <c r="A349" i="4" s="1"/>
  <c r="A444" i="4" s="1"/>
  <c r="A539" i="4" s="1"/>
  <c r="A634" i="4" s="1"/>
  <c r="A729" i="4" s="1"/>
  <c r="A248" i="4"/>
  <c r="A343" i="4" s="1"/>
  <c r="A438" i="4" s="1"/>
  <c r="A533" i="4" s="1"/>
  <c r="A628" i="4" s="1"/>
  <c r="A723" i="4" s="1"/>
  <c r="A236" i="4"/>
  <c r="A331" i="4" s="1"/>
  <c r="A426" i="4" s="1"/>
  <c r="A521" i="4" s="1"/>
  <c r="A616" i="4" s="1"/>
  <c r="A711" i="4" s="1"/>
  <c r="A230" i="4"/>
  <c r="A325" i="4" s="1"/>
  <c r="A420" i="4" s="1"/>
  <c r="A515" i="4" s="1"/>
  <c r="A610" i="4" s="1"/>
  <c r="A705" i="4" s="1"/>
  <c r="A224" i="4"/>
  <c r="A319" i="4" s="1"/>
  <c r="A414" i="4" s="1"/>
  <c r="A509" i="4" s="1"/>
  <c r="A604" i="4" s="1"/>
  <c r="A699" i="4" s="1"/>
  <c r="A218" i="4"/>
  <c r="A313" i="4" s="1"/>
  <c r="A408" i="4" s="1"/>
  <c r="A503" i="4" s="1"/>
  <c r="A598" i="4" s="1"/>
  <c r="A693" i="4" s="1"/>
  <c r="A212" i="4"/>
  <c r="A307" i="4" s="1"/>
  <c r="A402" i="4" s="1"/>
  <c r="A497" i="4" s="1"/>
  <c r="A592" i="4" s="1"/>
  <c r="A687" i="4" s="1"/>
  <c r="A206" i="4"/>
  <c r="A301" i="4" s="1"/>
  <c r="A396" i="4" s="1"/>
  <c r="A491" i="4" s="1"/>
  <c r="A586" i="4" s="1"/>
  <c r="A681" i="4" s="1"/>
  <c r="B258" i="4"/>
  <c r="B353" i="4" s="1"/>
  <c r="B448" i="4" s="1"/>
  <c r="B543" i="4" s="1"/>
  <c r="B638" i="4" s="1"/>
  <c r="B733" i="4" s="1"/>
  <c r="B246" i="4"/>
  <c r="B341" i="4" s="1"/>
  <c r="B436" i="4" s="1"/>
  <c r="B531" i="4" s="1"/>
  <c r="B626" i="4" s="1"/>
  <c r="B721" i="4" s="1"/>
  <c r="B240" i="4"/>
  <c r="B335" i="4" s="1"/>
  <c r="B430" i="4" s="1"/>
  <c r="B525" i="4" s="1"/>
  <c r="B620" i="4" s="1"/>
  <c r="B715" i="4" s="1"/>
  <c r="B234" i="4"/>
  <c r="B329" i="4" s="1"/>
  <c r="B424" i="4" s="1"/>
  <c r="B519" i="4" s="1"/>
  <c r="B614" i="4" s="1"/>
  <c r="B709" i="4" s="1"/>
  <c r="B228" i="4"/>
  <c r="B323" i="4" s="1"/>
  <c r="B418" i="4" s="1"/>
  <c r="B513" i="4" s="1"/>
  <c r="B608" i="4" s="1"/>
  <c r="B703" i="4" s="1"/>
  <c r="B222" i="4"/>
  <c r="B317" i="4" s="1"/>
  <c r="B412" i="4" s="1"/>
  <c r="B507" i="4" s="1"/>
  <c r="B602" i="4" s="1"/>
  <c r="B697" i="4" s="1"/>
  <c r="B216" i="4"/>
  <c r="B311" i="4" s="1"/>
  <c r="B406" i="4" s="1"/>
  <c r="B501" i="4" s="1"/>
  <c r="B596" i="4" s="1"/>
  <c r="B691" i="4" s="1"/>
  <c r="B210" i="4"/>
  <c r="B305" i="4" s="1"/>
  <c r="B400" i="4" s="1"/>
  <c r="B495" i="4" s="1"/>
  <c r="B590" i="4" s="1"/>
  <c r="B685" i="4" s="1"/>
  <c r="B204" i="4"/>
  <c r="B299" i="4" s="1"/>
  <c r="B394" i="4" s="1"/>
  <c r="B489" i="4" s="1"/>
  <c r="B584" i="4" s="1"/>
  <c r="B679" i="4" s="1"/>
  <c r="D200" i="4"/>
  <c r="D295" i="4" s="1"/>
  <c r="D390" i="4" s="1"/>
  <c r="D485" i="4" s="1"/>
  <c r="D580" i="4" s="1"/>
  <c r="D675" i="4" s="1"/>
  <c r="A259" i="4"/>
  <c r="A354" i="4" s="1"/>
  <c r="A449" i="4" s="1"/>
  <c r="A544" i="4" s="1"/>
  <c r="A639" i="4" s="1"/>
  <c r="A734" i="4" s="1"/>
  <c r="A253" i="4"/>
  <c r="A348" i="4" s="1"/>
  <c r="A443" i="4" s="1"/>
  <c r="A538" i="4" s="1"/>
  <c r="A633" i="4" s="1"/>
  <c r="A728" i="4" s="1"/>
  <c r="A247" i="4"/>
  <c r="A342" i="4" s="1"/>
  <c r="A437" i="4" s="1"/>
  <c r="A532" i="4" s="1"/>
  <c r="A627" i="4" s="1"/>
  <c r="A722" i="4" s="1"/>
  <c r="A241" i="4"/>
  <c r="A336" i="4" s="1"/>
  <c r="A431" i="4" s="1"/>
  <c r="A526" i="4" s="1"/>
  <c r="A621" i="4" s="1"/>
  <c r="A716" i="4" s="1"/>
  <c r="A235" i="4"/>
  <c r="A330" i="4" s="1"/>
  <c r="A425" i="4" s="1"/>
  <c r="A520" i="4" s="1"/>
  <c r="A615" i="4" s="1"/>
  <c r="A710" i="4" s="1"/>
  <c r="A229" i="4"/>
  <c r="A324" i="4" s="1"/>
  <c r="A419" i="4" s="1"/>
  <c r="A514" i="4" s="1"/>
  <c r="A609" i="4" s="1"/>
  <c r="A704" i="4" s="1"/>
  <c r="A223" i="4"/>
  <c r="A318" i="4" s="1"/>
  <c r="A413" i="4" s="1"/>
  <c r="A508" i="4" s="1"/>
  <c r="A603" i="4" s="1"/>
  <c r="A698" i="4" s="1"/>
  <c r="A217" i="4"/>
  <c r="A312" i="4" s="1"/>
  <c r="A407" i="4" s="1"/>
  <c r="A502" i="4" s="1"/>
  <c r="A597" i="4" s="1"/>
  <c r="A692" i="4" s="1"/>
  <c r="A211" i="4"/>
  <c r="A306" i="4" s="1"/>
  <c r="A401" i="4" s="1"/>
  <c r="A496" i="4" s="1"/>
  <c r="A591" i="4" s="1"/>
  <c r="A686" i="4" s="1"/>
  <c r="A205" i="4"/>
  <c r="A300" i="4" s="1"/>
  <c r="A395" i="4" s="1"/>
  <c r="A490" i="4" s="1"/>
  <c r="A585" i="4" s="1"/>
  <c r="A680" i="4" s="1"/>
  <c r="B257" i="4"/>
  <c r="B352" i="4" s="1"/>
  <c r="B447" i="4" s="1"/>
  <c r="B542" i="4" s="1"/>
  <c r="B637" i="4" s="1"/>
  <c r="B732" i="4" s="1"/>
  <c r="B251" i="4"/>
  <c r="B346" i="4" s="1"/>
  <c r="B441" i="4" s="1"/>
  <c r="B536" i="4" s="1"/>
  <c r="B631" i="4" s="1"/>
  <c r="B726" i="4" s="1"/>
  <c r="B245" i="4"/>
  <c r="B340" i="4" s="1"/>
  <c r="B435" i="4" s="1"/>
  <c r="B530" i="4" s="1"/>
  <c r="B625" i="4" s="1"/>
  <c r="B720" i="4" s="1"/>
  <c r="B239" i="4"/>
  <c r="B334" i="4" s="1"/>
  <c r="B429" i="4" s="1"/>
  <c r="B524" i="4" s="1"/>
  <c r="B619" i="4" s="1"/>
  <c r="B714" i="4" s="1"/>
  <c r="B233" i="4"/>
  <c r="B328" i="4" s="1"/>
  <c r="B423" i="4" s="1"/>
  <c r="B518" i="4" s="1"/>
  <c r="B613" i="4" s="1"/>
  <c r="B708" i="4" s="1"/>
  <c r="B227" i="4"/>
  <c r="B322" i="4" s="1"/>
  <c r="B417" i="4" s="1"/>
  <c r="B512" i="4" s="1"/>
  <c r="B607" i="4" s="1"/>
  <c r="B702" i="4" s="1"/>
  <c r="B221" i="4"/>
  <c r="B316" i="4" s="1"/>
  <c r="B411" i="4" s="1"/>
  <c r="B506" i="4" s="1"/>
  <c r="B601" i="4" s="1"/>
  <c r="B696" i="4" s="1"/>
  <c r="B215" i="4"/>
  <c r="B310" i="4" s="1"/>
  <c r="B405" i="4" s="1"/>
  <c r="B500" i="4" s="1"/>
  <c r="B595" i="4" s="1"/>
  <c r="B690" i="4" s="1"/>
  <c r="B209" i="4"/>
  <c r="B304" i="4" s="1"/>
  <c r="B399" i="4" s="1"/>
  <c r="B494" i="4" s="1"/>
  <c r="B589" i="4" s="1"/>
  <c r="B684" i="4" s="1"/>
  <c r="B203" i="4"/>
  <c r="B298" i="4" s="1"/>
  <c r="B393" i="4" s="1"/>
  <c r="B488" i="4" s="1"/>
  <c r="B583" i="4" s="1"/>
  <c r="B678" i="4" s="1"/>
  <c r="A258" i="4"/>
  <c r="A353" i="4" s="1"/>
  <c r="A448" i="4" s="1"/>
  <c r="A543" i="4" s="1"/>
  <c r="A638" i="4" s="1"/>
  <c r="A733" i="4" s="1"/>
  <c r="A252" i="4"/>
  <c r="A347" i="4" s="1"/>
  <c r="A442" i="4" s="1"/>
  <c r="A537" i="4" s="1"/>
  <c r="A632" i="4" s="1"/>
  <c r="A727" i="4" s="1"/>
  <c r="A246" i="4"/>
  <c r="A341" i="4" s="1"/>
  <c r="A436" i="4" s="1"/>
  <c r="A531" i="4" s="1"/>
  <c r="A626" i="4" s="1"/>
  <c r="A721" i="4" s="1"/>
  <c r="A240" i="4"/>
  <c r="A335" i="4" s="1"/>
  <c r="A430" i="4" s="1"/>
  <c r="A525" i="4" s="1"/>
  <c r="A620" i="4" s="1"/>
  <c r="A715" i="4" s="1"/>
  <c r="A234" i="4"/>
  <c r="A329" i="4" s="1"/>
  <c r="A424" i="4" s="1"/>
  <c r="A519" i="4" s="1"/>
  <c r="A614" i="4" s="1"/>
  <c r="A709" i="4" s="1"/>
  <c r="A222" i="4"/>
  <c r="A317" i="4" s="1"/>
  <c r="A412" i="4" s="1"/>
  <c r="A507" i="4" s="1"/>
  <c r="A602" i="4" s="1"/>
  <c r="A697" i="4" s="1"/>
  <c r="A216" i="4"/>
  <c r="A311" i="4" s="1"/>
  <c r="A406" i="4" s="1"/>
  <c r="A501" i="4" s="1"/>
  <c r="A596" i="4" s="1"/>
  <c r="A691" i="4" s="1"/>
  <c r="A210" i="4"/>
  <c r="A305" i="4" s="1"/>
  <c r="A400" i="4" s="1"/>
  <c r="A495" i="4" s="1"/>
  <c r="A590" i="4" s="1"/>
  <c r="A685" i="4" s="1"/>
  <c r="B252" i="4"/>
  <c r="B347" i="4" s="1"/>
  <c r="B442" i="4" s="1"/>
  <c r="B537" i="4" s="1"/>
  <c r="B632" i="4" s="1"/>
  <c r="B727" i="4" s="1"/>
  <c r="B199" i="4"/>
  <c r="B294" i="4" s="1"/>
  <c r="B389" i="4" s="1"/>
  <c r="B484" i="4" s="1"/>
  <c r="B579" i="4" s="1"/>
  <c r="B674" i="4" s="1"/>
  <c r="B256" i="4"/>
  <c r="B351" i="4" s="1"/>
  <c r="B446" i="4" s="1"/>
  <c r="B541" i="4" s="1"/>
  <c r="B636" i="4" s="1"/>
  <c r="B731" i="4" s="1"/>
  <c r="B250" i="4"/>
  <c r="B345" i="4" s="1"/>
  <c r="B440" i="4" s="1"/>
  <c r="B535" i="4" s="1"/>
  <c r="B630" i="4" s="1"/>
  <c r="B725" i="4" s="1"/>
  <c r="B244" i="4"/>
  <c r="B339" i="4" s="1"/>
  <c r="B434" i="4" s="1"/>
  <c r="B529" i="4" s="1"/>
  <c r="B624" i="4" s="1"/>
  <c r="B719" i="4" s="1"/>
  <c r="B238" i="4"/>
  <c r="B333" i="4" s="1"/>
  <c r="B428" i="4" s="1"/>
  <c r="B523" i="4" s="1"/>
  <c r="B618" i="4" s="1"/>
  <c r="B713" i="4" s="1"/>
  <c r="B232" i="4"/>
  <c r="B327" i="4" s="1"/>
  <c r="B422" i="4" s="1"/>
  <c r="B517" i="4" s="1"/>
  <c r="B612" i="4" s="1"/>
  <c r="B707" i="4" s="1"/>
  <c r="B226" i="4"/>
  <c r="B321" i="4" s="1"/>
  <c r="B416" i="4" s="1"/>
  <c r="B511" i="4" s="1"/>
  <c r="B606" i="4" s="1"/>
  <c r="B701" i="4" s="1"/>
  <c r="B220" i="4"/>
  <c r="B315" i="4" s="1"/>
  <c r="B410" i="4" s="1"/>
  <c r="B505" i="4" s="1"/>
  <c r="B600" i="4" s="1"/>
  <c r="B695" i="4" s="1"/>
  <c r="B214" i="4"/>
  <c r="B309" i="4" s="1"/>
  <c r="B404" i="4" s="1"/>
  <c r="B499" i="4" s="1"/>
  <c r="B594" i="4" s="1"/>
  <c r="B689" i="4" s="1"/>
  <c r="B208" i="4"/>
  <c r="B303" i="4" s="1"/>
  <c r="B398" i="4" s="1"/>
  <c r="B493" i="4" s="1"/>
  <c r="B588" i="4" s="1"/>
  <c r="B683" i="4" s="1"/>
  <c r="B202" i="4"/>
  <c r="B297" i="4" s="1"/>
  <c r="B392" i="4" s="1"/>
  <c r="B487" i="4" s="1"/>
  <c r="B582" i="4" s="1"/>
  <c r="B677" i="4" s="1"/>
  <c r="A257" i="4"/>
  <c r="A352" i="4" s="1"/>
  <c r="A447" i="4" s="1"/>
  <c r="A542" i="4" s="1"/>
  <c r="A637" i="4" s="1"/>
  <c r="A732" i="4" s="1"/>
  <c r="A251" i="4"/>
  <c r="A346" i="4" s="1"/>
  <c r="A441" i="4" s="1"/>
  <c r="A536" i="4" s="1"/>
  <c r="A631" i="4" s="1"/>
  <c r="A726" i="4" s="1"/>
  <c r="A245" i="4"/>
  <c r="A340" i="4" s="1"/>
  <c r="A435" i="4" s="1"/>
  <c r="A530" i="4" s="1"/>
  <c r="A625" i="4" s="1"/>
  <c r="A720" i="4" s="1"/>
  <c r="A239" i="4"/>
  <c r="A334" i="4" s="1"/>
  <c r="A429" i="4" s="1"/>
  <c r="A524" i="4" s="1"/>
  <c r="A619" i="4" s="1"/>
  <c r="A714" i="4" s="1"/>
  <c r="A233" i="4"/>
  <c r="A328" i="4" s="1"/>
  <c r="A423" i="4" s="1"/>
  <c r="A518" i="4" s="1"/>
  <c r="A613" i="4" s="1"/>
  <c r="A708" i="4" s="1"/>
  <c r="A227" i="4"/>
  <c r="A322" i="4" s="1"/>
  <c r="A417" i="4" s="1"/>
  <c r="A512" i="4" s="1"/>
  <c r="A607" i="4" s="1"/>
  <c r="A702" i="4" s="1"/>
  <c r="A221" i="4"/>
  <c r="A316" i="4" s="1"/>
  <c r="A411" i="4" s="1"/>
  <c r="A506" i="4" s="1"/>
  <c r="A601" i="4" s="1"/>
  <c r="A696" i="4" s="1"/>
  <c r="A215" i="4"/>
  <c r="A310" i="4" s="1"/>
  <c r="A405" i="4" s="1"/>
  <c r="A500" i="4" s="1"/>
  <c r="A595" i="4" s="1"/>
  <c r="A690" i="4" s="1"/>
  <c r="A209" i="4"/>
  <c r="A304" i="4" s="1"/>
  <c r="A399" i="4" s="1"/>
  <c r="A494" i="4" s="1"/>
  <c r="A589" i="4" s="1"/>
  <c r="A684" i="4" s="1"/>
  <c r="A203" i="4"/>
  <c r="A298" i="4" s="1"/>
  <c r="A393" i="4" s="1"/>
  <c r="A488" i="4" s="1"/>
  <c r="A583" i="4" s="1"/>
  <c r="A678" i="4" s="1"/>
  <c r="B259" i="4"/>
  <c r="B354" i="4" s="1"/>
  <c r="B449" i="4" s="1"/>
  <c r="B544" i="4" s="1"/>
  <c r="B639" i="4" s="1"/>
  <c r="B734" i="4" s="1"/>
  <c r="B261" i="4"/>
  <c r="B356" i="4" s="1"/>
  <c r="B451" i="4" s="1"/>
  <c r="B546" i="4" s="1"/>
  <c r="B641" i="4" s="1"/>
  <c r="B736" i="4" s="1"/>
  <c r="B249" i="4"/>
  <c r="B344" i="4" s="1"/>
  <c r="B439" i="4" s="1"/>
  <c r="B534" i="4" s="1"/>
  <c r="B629" i="4" s="1"/>
  <c r="B724" i="4" s="1"/>
  <c r="B243" i="4"/>
  <c r="B338" i="4" s="1"/>
  <c r="B433" i="4" s="1"/>
  <c r="B528" i="4" s="1"/>
  <c r="B623" i="4" s="1"/>
  <c r="B718" i="4" s="1"/>
  <c r="B237" i="4"/>
  <c r="B332" i="4" s="1"/>
  <c r="B427" i="4" s="1"/>
  <c r="B522" i="4" s="1"/>
  <c r="B617" i="4" s="1"/>
  <c r="B712" i="4" s="1"/>
  <c r="B231" i="4"/>
  <c r="B326" i="4" s="1"/>
  <c r="B421" i="4" s="1"/>
  <c r="B516" i="4" s="1"/>
  <c r="B611" i="4" s="1"/>
  <c r="B706" i="4" s="1"/>
  <c r="B225" i="4"/>
  <c r="B320" i="4" s="1"/>
  <c r="B415" i="4" s="1"/>
  <c r="B510" i="4" s="1"/>
  <c r="B605" i="4" s="1"/>
  <c r="B700" i="4" s="1"/>
  <c r="B219" i="4"/>
  <c r="B314" i="4" s="1"/>
  <c r="B409" i="4" s="1"/>
  <c r="B504" i="4" s="1"/>
  <c r="B599" i="4" s="1"/>
  <c r="B694" i="4" s="1"/>
  <c r="B213" i="4"/>
  <c r="B308" i="4" s="1"/>
  <c r="B403" i="4" s="1"/>
  <c r="B498" i="4" s="1"/>
  <c r="B593" i="4" s="1"/>
  <c r="B688" i="4" s="1"/>
  <c r="B207" i="4"/>
  <c r="B302" i="4" s="1"/>
  <c r="B397" i="4" s="1"/>
  <c r="B492" i="4" s="1"/>
  <c r="B587" i="4" s="1"/>
  <c r="B682" i="4" s="1"/>
  <c r="B201" i="4"/>
  <c r="B296" i="4" s="1"/>
  <c r="B391" i="4" s="1"/>
  <c r="B486" i="4" s="1"/>
  <c r="B581" i="4" s="1"/>
  <c r="B676" i="4" s="1"/>
  <c r="A200" i="4"/>
  <c r="A295" i="4" s="1"/>
  <c r="A390" i="4" s="1"/>
  <c r="A485" i="4" s="1"/>
  <c r="A580" i="4" s="1"/>
  <c r="A675" i="4" s="1"/>
  <c r="A256" i="4"/>
  <c r="A351" i="4" s="1"/>
  <c r="A446" i="4" s="1"/>
  <c r="A541" i="4" s="1"/>
  <c r="A636" i="4" s="1"/>
  <c r="A731" i="4" s="1"/>
  <c r="A244" i="4"/>
  <c r="A339" i="4" s="1"/>
  <c r="A434" i="4" s="1"/>
  <c r="A529" i="4" s="1"/>
  <c r="A624" i="4" s="1"/>
  <c r="A719" i="4" s="1"/>
  <c r="A226" i="4"/>
  <c r="A321" i="4" s="1"/>
  <c r="A416" i="4" s="1"/>
  <c r="A511" i="4" s="1"/>
  <c r="A606" i="4" s="1"/>
  <c r="A701" i="4" s="1"/>
  <c r="A220" i="4"/>
  <c r="A315" i="4" s="1"/>
  <c r="A410" i="4" s="1"/>
  <c r="A505" i="4" s="1"/>
  <c r="A600" i="4" s="1"/>
  <c r="A695" i="4" s="1"/>
  <c r="A214" i="4"/>
  <c r="A309" i="4" s="1"/>
  <c r="A404" i="4" s="1"/>
  <c r="A499" i="4" s="1"/>
  <c r="A594" i="4" s="1"/>
  <c r="A689" i="4" s="1"/>
  <c r="A208" i="4"/>
  <c r="A303" i="4" s="1"/>
  <c r="A398" i="4" s="1"/>
  <c r="A493" i="4" s="1"/>
  <c r="A588" i="4" s="1"/>
  <c r="A683" i="4" s="1"/>
  <c r="B253" i="4"/>
  <c r="B348" i="4" s="1"/>
  <c r="B443" i="4" s="1"/>
  <c r="B538" i="4" s="1"/>
  <c r="B633" i="4" s="1"/>
  <c r="B728" i="4" s="1"/>
  <c r="B255" i="4"/>
  <c r="B350" i="4" s="1"/>
  <c r="B445" i="4" s="1"/>
  <c r="B540" i="4" s="1"/>
  <c r="B635" i="4" s="1"/>
  <c r="B730" i="4" s="1"/>
  <c r="B260" i="4"/>
  <c r="B355" i="4" s="1"/>
  <c r="B450" i="4" s="1"/>
  <c r="B545" i="4" s="1"/>
  <c r="B640" i="4" s="1"/>
  <c r="B735" i="4" s="1"/>
  <c r="B254" i="4"/>
  <c r="B349" i="4" s="1"/>
  <c r="B444" i="4" s="1"/>
  <c r="B539" i="4" s="1"/>
  <c r="B634" i="4" s="1"/>
  <c r="B729" i="4" s="1"/>
  <c r="B248" i="4"/>
  <c r="B343" i="4" s="1"/>
  <c r="B438" i="4" s="1"/>
  <c r="B533" i="4" s="1"/>
  <c r="B628" i="4" s="1"/>
  <c r="B723" i="4" s="1"/>
  <c r="B242" i="4"/>
  <c r="B337" i="4" s="1"/>
  <c r="B432" i="4" s="1"/>
  <c r="B527" i="4" s="1"/>
  <c r="B622" i="4" s="1"/>
  <c r="B717" i="4" s="1"/>
  <c r="B236" i="4"/>
  <c r="B331" i="4" s="1"/>
  <c r="B426" i="4" s="1"/>
  <c r="B521" i="4" s="1"/>
  <c r="B616" i="4" s="1"/>
  <c r="B711" i="4" s="1"/>
  <c r="B230" i="4"/>
  <c r="B325" i="4" s="1"/>
  <c r="B420" i="4" s="1"/>
  <c r="B515" i="4" s="1"/>
  <c r="B610" i="4" s="1"/>
  <c r="B705" i="4" s="1"/>
  <c r="B224" i="4"/>
  <c r="B319" i="4" s="1"/>
  <c r="B414" i="4" s="1"/>
  <c r="B509" i="4" s="1"/>
  <c r="B604" i="4" s="1"/>
  <c r="B699" i="4" s="1"/>
  <c r="B218" i="4"/>
  <c r="B313" i="4" s="1"/>
  <c r="B408" i="4" s="1"/>
  <c r="B503" i="4" s="1"/>
  <c r="B598" i="4" s="1"/>
  <c r="B693" i="4" s="1"/>
  <c r="B212" i="4"/>
  <c r="B307" i="4" s="1"/>
  <c r="B402" i="4" s="1"/>
  <c r="B497" i="4" s="1"/>
  <c r="B592" i="4" s="1"/>
  <c r="B687" i="4" s="1"/>
  <c r="B206" i="4"/>
  <c r="B301" i="4" s="1"/>
  <c r="B396" i="4" s="1"/>
  <c r="B491" i="4" s="1"/>
  <c r="B586" i="4" s="1"/>
  <c r="B681" i="4" s="1"/>
  <c r="B200" i="4"/>
  <c r="B295" i="4" s="1"/>
  <c r="B390" i="4" s="1"/>
  <c r="B485" i="4" s="1"/>
  <c r="B580" i="4" s="1"/>
  <c r="B675" i="4" s="1"/>
  <c r="A261" i="4"/>
  <c r="A356" i="4" s="1"/>
  <c r="A451" i="4" s="1"/>
  <c r="A546" i="4" s="1"/>
  <c r="A641" i="4" s="1"/>
  <c r="A736" i="4" s="1"/>
  <c r="A249" i="4"/>
  <c r="A344" i="4" s="1"/>
  <c r="A439" i="4" s="1"/>
  <c r="A534" i="4" s="1"/>
  <c r="A629" i="4" s="1"/>
  <c r="A724" i="4" s="1"/>
  <c r="A243" i="4"/>
  <c r="A338" i="4" s="1"/>
  <c r="A433" i="4" s="1"/>
  <c r="A528" i="4" s="1"/>
  <c r="A623" i="4" s="1"/>
  <c r="A718" i="4" s="1"/>
  <c r="A237" i="4"/>
  <c r="A332" i="4" s="1"/>
  <c r="A427" i="4" s="1"/>
  <c r="A522" i="4" s="1"/>
  <c r="A617" i="4" s="1"/>
  <c r="A712" i="4" s="1"/>
  <c r="A231" i="4"/>
  <c r="A326" i="4" s="1"/>
  <c r="A421" i="4" s="1"/>
  <c r="A516" i="4" s="1"/>
  <c r="A611" i="4" s="1"/>
  <c r="A706" i="4" s="1"/>
  <c r="A225" i="4"/>
  <c r="A320" i="4" s="1"/>
  <c r="A415" i="4" s="1"/>
  <c r="A510" i="4" s="1"/>
  <c r="A605" i="4" s="1"/>
  <c r="A700" i="4" s="1"/>
  <c r="A219" i="4"/>
  <c r="A314" i="4" s="1"/>
  <c r="A409" i="4" s="1"/>
  <c r="A504" i="4" s="1"/>
  <c r="A599" i="4" s="1"/>
  <c r="A694" i="4" s="1"/>
  <c r="A207" i="4"/>
  <c r="A302" i="4" s="1"/>
  <c r="A397" i="4" s="1"/>
  <c r="A492" i="4" s="1"/>
  <c r="A587" i="4" s="1"/>
  <c r="A682" i="4" s="1"/>
  <c r="A201" i="4"/>
  <c r="A296" i="4" s="1"/>
  <c r="A391" i="4" s="1"/>
  <c r="A486" i="4" s="1"/>
  <c r="A581" i="4" s="1"/>
  <c r="A676" i="4" s="1"/>
  <c r="M100" i="4"/>
  <c r="G105" i="4"/>
  <c r="O10" i="4"/>
  <c r="P10" i="4" s="1"/>
  <c r="H10" i="4"/>
  <c r="P12" i="2"/>
  <c r="S12" i="2" s="1"/>
  <c r="P13" i="2"/>
  <c r="S13" i="2" s="1"/>
  <c r="P14" i="2"/>
  <c r="S14" i="2" s="1"/>
  <c r="P15" i="2"/>
  <c r="S15" i="2" s="1"/>
  <c r="B44" i="2"/>
  <c r="C44" i="2"/>
  <c r="M44" i="2" s="1"/>
  <c r="P44" i="2" s="1"/>
  <c r="S44" i="2" s="1"/>
  <c r="B45" i="2"/>
  <c r="C45" i="2"/>
  <c r="M45" i="2" s="1"/>
  <c r="B46" i="2"/>
  <c r="C46" i="2"/>
  <c r="M46" i="2" s="1"/>
  <c r="D46" i="2"/>
  <c r="D47" i="2" s="1"/>
  <c r="D48" i="2" s="1"/>
  <c r="B47" i="2"/>
  <c r="C47" i="2"/>
  <c r="M47" i="2" s="1"/>
  <c r="B48" i="2"/>
  <c r="C48" i="2"/>
  <c r="M48" i="2" s="1"/>
  <c r="B49" i="2"/>
  <c r="C49" i="2"/>
  <c r="M49" i="2" s="1"/>
  <c r="P49" i="2" s="1"/>
  <c r="S49" i="2" s="1"/>
  <c r="D49" i="2"/>
  <c r="D50" i="2" s="1"/>
  <c r="D51" i="2" s="1"/>
  <c r="D52" i="2" s="1"/>
  <c r="B50" i="2"/>
  <c r="C50" i="2"/>
  <c r="M50" i="2" s="1"/>
  <c r="B51" i="2"/>
  <c r="C51" i="2"/>
  <c r="M51" i="2" s="1"/>
  <c r="B52" i="2"/>
  <c r="C52" i="2"/>
  <c r="M52" i="2" s="1"/>
  <c r="B53" i="2"/>
  <c r="C53" i="2"/>
  <c r="M53" i="2" s="1"/>
  <c r="D53" i="2"/>
  <c r="D54" i="2" s="1"/>
  <c r="D55" i="2" s="1"/>
  <c r="D56" i="2" s="1"/>
  <c r="D57" i="2" s="1"/>
  <c r="D58" i="2" s="1"/>
  <c r="D59" i="2" s="1"/>
  <c r="B54" i="2"/>
  <c r="C54" i="2"/>
  <c r="M54" i="2" s="1"/>
  <c r="B55" i="2"/>
  <c r="C55" i="2"/>
  <c r="M55" i="2" s="1"/>
  <c r="B56" i="2"/>
  <c r="C56" i="2"/>
  <c r="M56" i="2" s="1"/>
  <c r="B57" i="2"/>
  <c r="C57" i="2"/>
  <c r="M57" i="2" s="1"/>
  <c r="B58" i="2"/>
  <c r="C58" i="2"/>
  <c r="M58" i="2" s="1"/>
  <c r="B59" i="2"/>
  <c r="C59" i="2"/>
  <c r="M59" i="2" s="1"/>
  <c r="P59" i="2" s="1"/>
  <c r="S59" i="2" s="1"/>
  <c r="B60" i="2"/>
  <c r="C60" i="2"/>
  <c r="M60" i="2" s="1"/>
  <c r="D60" i="2"/>
  <c r="D61" i="2" s="1"/>
  <c r="B61" i="2"/>
  <c r="C61" i="2"/>
  <c r="M61" i="2" s="1"/>
  <c r="B62" i="2"/>
  <c r="C62" i="2"/>
  <c r="M62" i="2" s="1"/>
  <c r="D62" i="2"/>
  <c r="D63" i="2" s="1"/>
  <c r="B63" i="2"/>
  <c r="C63" i="2"/>
  <c r="M63" i="2" s="1"/>
  <c r="B64" i="2"/>
  <c r="C64" i="2"/>
  <c r="M64" i="2" s="1"/>
  <c r="D64" i="2"/>
  <c r="D65" i="2" s="1"/>
  <c r="D66" i="2" s="1"/>
  <c r="D67" i="2" s="1"/>
  <c r="B65" i="2"/>
  <c r="C65" i="2"/>
  <c r="M65" i="2" s="1"/>
  <c r="B66" i="2"/>
  <c r="C66" i="2"/>
  <c r="M66" i="2" s="1"/>
  <c r="B67" i="2"/>
  <c r="C67" i="2"/>
  <c r="M67" i="2" s="1"/>
  <c r="B68" i="2"/>
  <c r="C68" i="2"/>
  <c r="M68" i="2" s="1"/>
  <c r="P68" i="2" s="1"/>
  <c r="S68" i="2" s="1"/>
  <c r="D68" i="2"/>
  <c r="D69" i="2" s="1"/>
  <c r="D70" i="2" s="1"/>
  <c r="D71" i="2" s="1"/>
  <c r="D72" i="2" s="1"/>
  <c r="D73" i="2" s="1"/>
  <c r="D74" i="2" s="1"/>
  <c r="D75" i="2" s="1"/>
  <c r="D76" i="2" s="1"/>
  <c r="D77" i="2" s="1"/>
  <c r="B69" i="2"/>
  <c r="C69" i="2"/>
  <c r="M69" i="2" s="1"/>
  <c r="B70" i="2"/>
  <c r="C70" i="2"/>
  <c r="M70" i="2" s="1"/>
  <c r="B71" i="2"/>
  <c r="C71" i="2"/>
  <c r="M71" i="2" s="1"/>
  <c r="E53" i="4"/>
  <c r="E148" i="4" s="1"/>
  <c r="E49" i="4"/>
  <c r="E144" i="4" s="1"/>
  <c r="E239" i="4" l="1"/>
  <c r="E334" i="4" s="1"/>
  <c r="E429" i="4" s="1"/>
  <c r="E524" i="4" s="1"/>
  <c r="E619" i="4" s="1"/>
  <c r="E714" i="4" s="1"/>
  <c r="G200" i="4"/>
  <c r="G295" i="4" s="1"/>
  <c r="G390" i="4" s="1"/>
  <c r="G485" i="4" s="1"/>
  <c r="G195" i="4"/>
  <c r="E243" i="4"/>
  <c r="E338" i="4" s="1"/>
  <c r="E433" i="4" s="1"/>
  <c r="E528" i="4" s="1"/>
  <c r="E623" i="4" s="1"/>
  <c r="E718" i="4" s="1"/>
  <c r="H105" i="4"/>
  <c r="H195" i="4" s="1"/>
  <c r="N10" i="4"/>
  <c r="N100" i="4" s="1"/>
  <c r="H100" i="4"/>
  <c r="P63" i="2"/>
  <c r="S63" i="2" s="1"/>
  <c r="P66" i="2"/>
  <c r="S66" i="2" s="1"/>
  <c r="P48" i="2"/>
  <c r="S48" i="2" s="1"/>
  <c r="P60" i="2"/>
  <c r="S60" i="2" s="1"/>
  <c r="P54" i="2"/>
  <c r="S54" i="2" s="1"/>
  <c r="P53" i="2"/>
  <c r="S53" i="2" s="1"/>
  <c r="P71" i="2"/>
  <c r="S71" i="2" s="1"/>
  <c r="P47" i="2"/>
  <c r="S47" i="2" s="1"/>
  <c r="P65" i="2"/>
  <c r="S65" i="2" s="1"/>
  <c r="P56" i="2"/>
  <c r="S56" i="2" s="1"/>
  <c r="P50" i="2"/>
  <c r="S50" i="2" s="1"/>
  <c r="P64" i="2"/>
  <c r="S64" i="2" s="1"/>
  <c r="P58" i="2"/>
  <c r="S58" i="2" s="1"/>
  <c r="P52" i="2"/>
  <c r="S52" i="2" s="1"/>
  <c r="P70" i="2"/>
  <c r="S70" i="2" s="1"/>
  <c r="P61" i="2"/>
  <c r="S61" i="2" s="1"/>
  <c r="P55" i="2"/>
  <c r="S55" i="2" s="1"/>
  <c r="P67" i="2"/>
  <c r="S67" i="2" s="1"/>
  <c r="P69" i="2"/>
  <c r="S69" i="2" s="1"/>
  <c r="P62" i="2"/>
  <c r="S62" i="2" s="1"/>
  <c r="P45" i="2"/>
  <c r="S45" i="2" s="1"/>
  <c r="P57" i="2"/>
  <c r="S57" i="2" s="1"/>
  <c r="P51" i="2"/>
  <c r="S51" i="2" s="1"/>
  <c r="P46" i="2"/>
  <c r="S46" i="2" s="1"/>
  <c r="H485" i="4" l="1"/>
  <c r="G580" i="4"/>
  <c r="G675" i="4" s="1"/>
  <c r="G575" i="4"/>
  <c r="G480" i="4"/>
  <c r="H390" i="4"/>
  <c r="G385" i="4"/>
  <c r="H295" i="4"/>
  <c r="H200" i="4"/>
  <c r="G290" i="4"/>
  <c r="N105" i="4"/>
  <c r="N195" i="4" s="1"/>
  <c r="B9" i="2"/>
  <c r="A10" i="2"/>
  <c r="B10" i="2"/>
  <c r="C10" i="2"/>
  <c r="M10" i="2" s="1"/>
  <c r="P10" i="2" s="1"/>
  <c r="D10" i="2"/>
  <c r="B11" i="2"/>
  <c r="C11" i="2"/>
  <c r="M11" i="2" s="1"/>
  <c r="P11" i="2" s="1"/>
  <c r="S11" i="2" s="1"/>
  <c r="B12" i="2"/>
  <c r="B13" i="2"/>
  <c r="B14" i="2"/>
  <c r="B15" i="2"/>
  <c r="B16" i="2"/>
  <c r="C16" i="2"/>
  <c r="M16" i="2" s="1"/>
  <c r="P16" i="2" s="1"/>
  <c r="S16" i="2" s="1"/>
  <c r="D16" i="2"/>
  <c r="D17" i="2" s="1"/>
  <c r="D18" i="2" s="1"/>
  <c r="D19" i="2" s="1"/>
  <c r="D20" i="2" s="1"/>
  <c r="D21" i="2" s="1"/>
  <c r="D22" i="2" s="1"/>
  <c r="D23" i="2" s="1"/>
  <c r="B17" i="2"/>
  <c r="C17" i="2"/>
  <c r="M17" i="2" s="1"/>
  <c r="B18" i="2"/>
  <c r="C18" i="2"/>
  <c r="M18" i="2" s="1"/>
  <c r="P18" i="2" s="1"/>
  <c r="S18" i="2" s="1"/>
  <c r="B19" i="2"/>
  <c r="C19" i="2"/>
  <c r="M19" i="2" s="1"/>
  <c r="P19" i="2" s="1"/>
  <c r="S19" i="2" s="1"/>
  <c r="B20" i="2"/>
  <c r="C20" i="2"/>
  <c r="M20" i="2" s="1"/>
  <c r="P20" i="2" s="1"/>
  <c r="S20" i="2" s="1"/>
  <c r="B21" i="2"/>
  <c r="C21" i="2"/>
  <c r="M21" i="2" s="1"/>
  <c r="P21" i="2" s="1"/>
  <c r="S21" i="2" s="1"/>
  <c r="B22" i="2"/>
  <c r="C22" i="2"/>
  <c r="M22" i="2" s="1"/>
  <c r="P22" i="2" s="1"/>
  <c r="S22" i="2" s="1"/>
  <c r="B23" i="2"/>
  <c r="C23" i="2"/>
  <c r="M23" i="2" s="1"/>
  <c r="P23" i="2" s="1"/>
  <c r="S23" i="2" s="1"/>
  <c r="B24" i="2"/>
  <c r="C24" i="2"/>
  <c r="M24" i="2" s="1"/>
  <c r="P24" i="2" s="1"/>
  <c r="S24" i="2" s="1"/>
  <c r="D24" i="2"/>
  <c r="D25" i="2" s="1"/>
  <c r="B25" i="2"/>
  <c r="C25" i="2"/>
  <c r="M25" i="2" s="1"/>
  <c r="P25" i="2" s="1"/>
  <c r="S25" i="2" s="1"/>
  <c r="B26" i="2"/>
  <c r="C26" i="2"/>
  <c r="M26" i="2" s="1"/>
  <c r="P26" i="2" s="1"/>
  <c r="S26" i="2" s="1"/>
  <c r="D26" i="2"/>
  <c r="D27" i="2" s="1"/>
  <c r="D28" i="2" s="1"/>
  <c r="D29" i="2" s="1"/>
  <c r="D30" i="2" s="1"/>
  <c r="D31" i="2" s="1"/>
  <c r="D32" i="2" s="1"/>
  <c r="B27" i="2"/>
  <c r="C27" i="2"/>
  <c r="M27" i="2" s="1"/>
  <c r="P27" i="2" s="1"/>
  <c r="S27" i="2" s="1"/>
  <c r="B28" i="2"/>
  <c r="C28" i="2"/>
  <c r="M28" i="2" s="1"/>
  <c r="P28" i="2" s="1"/>
  <c r="S28" i="2" s="1"/>
  <c r="B29" i="2"/>
  <c r="C29" i="2"/>
  <c r="M29" i="2" s="1"/>
  <c r="P29" i="2" s="1"/>
  <c r="S29" i="2" s="1"/>
  <c r="B30" i="2"/>
  <c r="C30" i="2"/>
  <c r="M30" i="2" s="1"/>
  <c r="P30" i="2" s="1"/>
  <c r="S30" i="2" s="1"/>
  <c r="B31" i="2"/>
  <c r="C31" i="2"/>
  <c r="M31" i="2" s="1"/>
  <c r="P31" i="2" s="1"/>
  <c r="S31" i="2" s="1"/>
  <c r="B32" i="2"/>
  <c r="C32" i="2"/>
  <c r="M32" i="2" s="1"/>
  <c r="P32" i="2" s="1"/>
  <c r="S32" i="2" s="1"/>
  <c r="B33" i="2"/>
  <c r="C33" i="2"/>
  <c r="M33" i="2" s="1"/>
  <c r="P33" i="2" s="1"/>
  <c r="S33" i="2" s="1"/>
  <c r="D33" i="2"/>
  <c r="B34" i="2"/>
  <c r="C34" i="2"/>
  <c r="M34" i="2" s="1"/>
  <c r="P34" i="2" s="1"/>
  <c r="S34" i="2" s="1"/>
  <c r="B35" i="2"/>
  <c r="C35" i="2"/>
  <c r="M35" i="2" s="1"/>
  <c r="P35" i="2" s="1"/>
  <c r="S35" i="2" s="1"/>
  <c r="B36" i="2"/>
  <c r="C36" i="2"/>
  <c r="M36" i="2" s="1"/>
  <c r="P36" i="2" s="1"/>
  <c r="S36" i="2" s="1"/>
  <c r="B37" i="2"/>
  <c r="C37" i="2"/>
  <c r="M37" i="2" s="1"/>
  <c r="P37" i="2" s="1"/>
  <c r="S37" i="2" s="1"/>
  <c r="B38" i="2"/>
  <c r="C38" i="2"/>
  <c r="M38" i="2" s="1"/>
  <c r="P38" i="2" s="1"/>
  <c r="S38" i="2" s="1"/>
  <c r="D38" i="2"/>
  <c r="B39" i="2"/>
  <c r="C39" i="2"/>
  <c r="M39" i="2" s="1"/>
  <c r="P39" i="2" s="1"/>
  <c r="S39" i="2" s="1"/>
  <c r="B40" i="2"/>
  <c r="C40" i="2"/>
  <c r="M40" i="2" s="1"/>
  <c r="P40" i="2" s="1"/>
  <c r="S40" i="2" s="1"/>
  <c r="B41" i="2"/>
  <c r="C41" i="2"/>
  <c r="M41" i="2" s="1"/>
  <c r="P41" i="2" s="1"/>
  <c r="S41" i="2" s="1"/>
  <c r="B42" i="2"/>
  <c r="C42" i="2"/>
  <c r="M42" i="2" s="1"/>
  <c r="P42" i="2" s="1"/>
  <c r="S42" i="2" s="1"/>
  <c r="B43" i="2"/>
  <c r="C43" i="2"/>
  <c r="M43" i="2" s="1"/>
  <c r="P43" i="2" s="1"/>
  <c r="S43" i="2" s="1"/>
  <c r="D43" i="2"/>
  <c r="B8" i="2"/>
  <c r="G765" i="4" l="1"/>
  <c r="H675" i="4"/>
  <c r="G670" i="4"/>
  <c r="H580" i="4"/>
  <c r="N485" i="4"/>
  <c r="N575" i="4" s="1"/>
  <c r="H575" i="4"/>
  <c r="H480" i="4"/>
  <c r="N390" i="4"/>
  <c r="N480" i="4" s="1"/>
  <c r="H385" i="4"/>
  <c r="N295" i="4"/>
  <c r="N385" i="4" s="1"/>
  <c r="N200" i="4"/>
  <c r="N290" i="4" s="1"/>
  <c r="H290" i="4"/>
  <c r="D44" i="2"/>
  <c r="D45" i="2"/>
  <c r="D36" i="2"/>
  <c r="D35" i="2"/>
  <c r="D37" i="2"/>
  <c r="D34" i="2"/>
  <c r="D40" i="2"/>
  <c r="D42" i="2"/>
  <c r="D39" i="2"/>
  <c r="D41" i="2"/>
  <c r="N675" i="4" l="1"/>
  <c r="N765" i="4" s="1"/>
  <c r="H765" i="4"/>
  <c r="H670" i="4"/>
  <c r="N580" i="4"/>
  <c r="N670" i="4" s="1"/>
  <c r="P102" i="3"/>
  <c r="P17" i="2"/>
  <c r="S17" i="2" s="1"/>
  <c r="E29" i="4" l="1"/>
  <c r="E124" i="4" s="1"/>
  <c r="E219" i="4" l="1"/>
  <c r="E314" i="4" s="1"/>
  <c r="E409" i="4" s="1"/>
  <c r="E504" i="4" s="1"/>
  <c r="E599" i="4" s="1"/>
  <c r="E694" i="4" s="1"/>
  <c r="E65" i="4"/>
  <c r="E160" i="4" s="1"/>
  <c r="E11" i="4"/>
  <c r="E106" i="4" s="1"/>
  <c r="E26" i="4"/>
  <c r="E121" i="4" s="1"/>
  <c r="E41" i="4"/>
  <c r="E136" i="4" s="1"/>
  <c r="E66" i="4"/>
  <c r="E161" i="4" s="1"/>
  <c r="E19" i="4"/>
  <c r="E114" i="4" s="1"/>
  <c r="E12" i="4"/>
  <c r="E107" i="4" s="1"/>
  <c r="E20" i="4"/>
  <c r="E115" i="4" s="1"/>
  <c r="E37" i="4"/>
  <c r="E132" i="4" s="1"/>
  <c r="E43" i="4"/>
  <c r="E138" i="4" s="1"/>
  <c r="E68" i="4"/>
  <c r="E163" i="4" s="1"/>
  <c r="E18" i="4"/>
  <c r="E113" i="4" s="1"/>
  <c r="E13" i="4"/>
  <c r="E108" i="4" s="1"/>
  <c r="E21" i="4"/>
  <c r="E116" i="4" s="1"/>
  <c r="E39" i="4"/>
  <c r="E134" i="4" s="1"/>
  <c r="E46" i="4"/>
  <c r="E141" i="4" s="1"/>
  <c r="E14" i="4"/>
  <c r="E109" i="4" s="1"/>
  <c r="E22" i="4"/>
  <c r="E117" i="4" s="1"/>
  <c r="E60" i="4"/>
  <c r="E155" i="4" s="1"/>
  <c r="E24" i="4"/>
  <c r="E119" i="4" s="1"/>
  <c r="E17" i="4"/>
  <c r="E112" i="4" s="1"/>
  <c r="E23" i="4"/>
  <c r="E118" i="4" s="1"/>
  <c r="E62" i="4"/>
  <c r="E157" i="4" s="1"/>
  <c r="A8" i="1"/>
  <c r="A9" i="1" s="1"/>
  <c r="A10" i="1" s="1"/>
  <c r="E214" i="4" l="1"/>
  <c r="E309" i="4" s="1"/>
  <c r="E404" i="4" s="1"/>
  <c r="E499" i="4" s="1"/>
  <c r="E594" i="4" s="1"/>
  <c r="E689" i="4" s="1"/>
  <c r="E203" i="4"/>
  <c r="E298" i="4" s="1"/>
  <c r="E393" i="4" s="1"/>
  <c r="E488" i="4" s="1"/>
  <c r="E583" i="4" s="1"/>
  <c r="E678" i="4" s="1"/>
  <c r="E201" i="4"/>
  <c r="E296" i="4" s="1"/>
  <c r="E391" i="4" s="1"/>
  <c r="E486" i="4" s="1"/>
  <c r="E581" i="4" s="1"/>
  <c r="E676" i="4" s="1"/>
  <c r="E212" i="4"/>
  <c r="E307" i="4" s="1"/>
  <c r="E402" i="4" s="1"/>
  <c r="E497" i="4" s="1"/>
  <c r="E592" i="4" s="1"/>
  <c r="E687" i="4" s="1"/>
  <c r="E211" i="4"/>
  <c r="E306" i="4" s="1"/>
  <c r="E401" i="4" s="1"/>
  <c r="E496" i="4" s="1"/>
  <c r="E591" i="4" s="1"/>
  <c r="E686" i="4" s="1"/>
  <c r="E202" i="4"/>
  <c r="E297" i="4" s="1"/>
  <c r="E392" i="4" s="1"/>
  <c r="E487" i="4" s="1"/>
  <c r="E582" i="4" s="1"/>
  <c r="E677" i="4" s="1"/>
  <c r="E208" i="4"/>
  <c r="E303" i="4" s="1"/>
  <c r="E398" i="4" s="1"/>
  <c r="E493" i="4" s="1"/>
  <c r="E588" i="4" s="1"/>
  <c r="E683" i="4" s="1"/>
  <c r="E252" i="4"/>
  <c r="E256" i="4"/>
  <c r="E351" i="4" s="1"/>
  <c r="E446" i="4" s="1"/>
  <c r="E541" i="4" s="1"/>
  <c r="E636" i="4" s="1"/>
  <c r="E731" i="4" s="1"/>
  <c r="E236" i="4"/>
  <c r="E331" i="4" s="1"/>
  <c r="E426" i="4" s="1"/>
  <c r="E521" i="4" s="1"/>
  <c r="E616" i="4" s="1"/>
  <c r="E711" i="4" s="1"/>
  <c r="E231" i="4"/>
  <c r="E326" i="4" s="1"/>
  <c r="E421" i="4" s="1"/>
  <c r="E516" i="4" s="1"/>
  <c r="E611" i="4" s="1"/>
  <c r="E706" i="4" s="1"/>
  <c r="E210" i="4"/>
  <c r="E305" i="4" s="1"/>
  <c r="E400" i="4" s="1"/>
  <c r="E495" i="4" s="1"/>
  <c r="E590" i="4" s="1"/>
  <c r="E685" i="4" s="1"/>
  <c r="E250" i="4"/>
  <c r="E345" i="4" s="1"/>
  <c r="E440" i="4" s="1"/>
  <c r="E535" i="4" s="1"/>
  <c r="E630" i="4" s="1"/>
  <c r="E725" i="4" s="1"/>
  <c r="E255" i="4"/>
  <c r="E350" i="4" s="1"/>
  <c r="E445" i="4" s="1"/>
  <c r="E540" i="4" s="1"/>
  <c r="E635" i="4" s="1"/>
  <c r="E730" i="4" s="1"/>
  <c r="E209" i="4"/>
  <c r="E304" i="4" s="1"/>
  <c r="E399" i="4" s="1"/>
  <c r="E494" i="4" s="1"/>
  <c r="E589" i="4" s="1"/>
  <c r="E684" i="4" s="1"/>
  <c r="E204" i="4"/>
  <c r="E299" i="4" s="1"/>
  <c r="E394" i="4" s="1"/>
  <c r="E489" i="4" s="1"/>
  <c r="E584" i="4" s="1"/>
  <c r="E679" i="4" s="1"/>
  <c r="E258" i="4"/>
  <c r="E353" i="4" s="1"/>
  <c r="E448" i="4" s="1"/>
  <c r="E543" i="4" s="1"/>
  <c r="E638" i="4" s="1"/>
  <c r="E733" i="4" s="1"/>
  <c r="E213" i="4"/>
  <c r="E308" i="4" s="1"/>
  <c r="E403" i="4" s="1"/>
  <c r="E498" i="4" s="1"/>
  <c r="E593" i="4" s="1"/>
  <c r="E688" i="4" s="1"/>
  <c r="E233" i="4"/>
  <c r="E328" i="4" s="1"/>
  <c r="E423" i="4" s="1"/>
  <c r="E518" i="4" s="1"/>
  <c r="E613" i="4" s="1"/>
  <c r="E708" i="4" s="1"/>
  <c r="E207" i="4"/>
  <c r="E302" i="4" s="1"/>
  <c r="E397" i="4" s="1"/>
  <c r="E492" i="4" s="1"/>
  <c r="E587" i="4" s="1"/>
  <c r="E682" i="4" s="1"/>
  <c r="E229" i="4"/>
  <c r="E324" i="4" s="1"/>
  <c r="E419" i="4" s="1"/>
  <c r="E514" i="4" s="1"/>
  <c r="E609" i="4" s="1"/>
  <c r="E704" i="4" s="1"/>
  <c r="E227" i="4"/>
  <c r="E322" i="4" s="1"/>
  <c r="E417" i="4" s="1"/>
  <c r="E512" i="4" s="1"/>
  <c r="E607" i="4" s="1"/>
  <c r="E702" i="4" s="1"/>
  <c r="E216" i="4"/>
  <c r="E311" i="4" s="1"/>
  <c r="E406" i="4" s="1"/>
  <c r="E501" i="4" s="1"/>
  <c r="E596" i="4" s="1"/>
  <c r="E691" i="4" s="1"/>
  <c r="E64" i="4"/>
  <c r="E159" i="4" s="1"/>
  <c r="E254" i="4" s="1"/>
  <c r="E349" i="4" s="1"/>
  <c r="E444" i="4" s="1"/>
  <c r="E539" i="4" s="1"/>
  <c r="E634" i="4" s="1"/>
  <c r="E729" i="4" s="1"/>
  <c r="E35" i="4"/>
  <c r="E130" i="4" s="1"/>
  <c r="E16" i="4"/>
  <c r="E111" i="4" s="1"/>
  <c r="E10" i="4"/>
  <c r="E105" i="4" s="1"/>
  <c r="S10" i="2"/>
  <c r="E40" i="4"/>
  <c r="E135" i="4" s="1"/>
  <c r="E36" i="4"/>
  <c r="E131" i="4" s="1"/>
  <c r="O252" i="4" l="1"/>
  <c r="P252" i="4" s="1"/>
  <c r="E347" i="4"/>
  <c r="E442" i="4" s="1"/>
  <c r="E537" i="4" s="1"/>
  <c r="E632" i="4" s="1"/>
  <c r="E727" i="4" s="1"/>
  <c r="E225" i="4"/>
  <c r="E320" i="4" s="1"/>
  <c r="E415" i="4" s="1"/>
  <c r="E510" i="4" s="1"/>
  <c r="E605" i="4" s="1"/>
  <c r="E700" i="4" s="1"/>
  <c r="E230" i="4"/>
  <c r="E325" i="4" s="1"/>
  <c r="E420" i="4" s="1"/>
  <c r="E515" i="4" s="1"/>
  <c r="E610" i="4" s="1"/>
  <c r="E705" i="4" s="1"/>
  <c r="E200" i="4"/>
  <c r="E295" i="4" s="1"/>
  <c r="E390" i="4" s="1"/>
  <c r="E485" i="4" s="1"/>
  <c r="E580" i="4" s="1"/>
  <c r="E675" i="4" s="1"/>
  <c r="E226" i="4"/>
  <c r="E321" i="4" s="1"/>
  <c r="E416" i="4" s="1"/>
  <c r="E511" i="4" s="1"/>
  <c r="E606" i="4" s="1"/>
  <c r="E701" i="4" s="1"/>
  <c r="E206" i="4"/>
  <c r="E301" i="4" s="1"/>
  <c r="E396" i="4" s="1"/>
  <c r="E491" i="4" s="1"/>
  <c r="E586" i="4" s="1"/>
  <c r="E681" i="4" s="1"/>
  <c r="O159" i="4"/>
  <c r="P159" i="4" s="1"/>
  <c r="E38" i="4"/>
  <c r="E133" i="4" s="1"/>
  <c r="E33" i="4"/>
  <c r="E128" i="4" s="1"/>
  <c r="E228" i="4" l="1"/>
  <c r="E323" i="4" s="1"/>
  <c r="E418" i="4" s="1"/>
  <c r="E513" i="4" s="1"/>
  <c r="E608" i="4" s="1"/>
  <c r="E703" i="4" s="1"/>
  <c r="E223" i="4"/>
  <c r="E318" i="4" s="1"/>
  <c r="E413" i="4" s="1"/>
  <c r="E508" i="4" s="1"/>
  <c r="E603" i="4" s="1"/>
  <c r="E698" i="4" s="1"/>
</calcChain>
</file>

<file path=xl/comments1.xml><?xml version="1.0" encoding="utf-8"?>
<comments xmlns="http://schemas.openxmlformats.org/spreadsheetml/2006/main">
  <authors>
    <author>HP</author>
    <author>SUSHANT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 xml:space="preserve">SSP-RCD
</t>
        </r>
        <r>
          <rPr>
            <sz val="9"/>
            <color indexed="81"/>
            <rFont val="Tahoma"/>
            <family val="2"/>
          </rPr>
          <t>As per the implementation plan submitted in the DPR/ Approved by MERC</t>
        </r>
      </text>
    </comment>
    <comment ref="H69" authorId="1" shapeId="0">
      <text>
        <r>
          <rPr>
            <b/>
            <sz val="9"/>
            <color indexed="81"/>
            <rFont val="Tahoma"/>
            <family val="2"/>
          </rPr>
          <t>SUSHANT:</t>
        </r>
        <r>
          <rPr>
            <sz val="9"/>
            <color indexed="81"/>
            <rFont val="Tahoma"/>
            <family val="2"/>
          </rPr>
          <t xml:space="preserve">
2 quantity proposed, 1 approved
</t>
        </r>
      </text>
    </comment>
  </commentList>
</comments>
</file>

<file path=xl/sharedStrings.xml><?xml version="1.0" encoding="utf-8"?>
<sst xmlns="http://schemas.openxmlformats.org/spreadsheetml/2006/main" count="524" uniqueCount="257">
  <si>
    <t>MTR Petition Formats - Generation</t>
  </si>
  <si>
    <t>Form 4:  Summary of Capital Expenditure and Capitalisation</t>
  </si>
  <si>
    <t>(Rs. Crore)</t>
  </si>
  <si>
    <t>Sr. No.</t>
  </si>
  <si>
    <t>Particulars</t>
  </si>
  <si>
    <t>FY 2019-20</t>
  </si>
  <si>
    <t>FY 2020-21</t>
  </si>
  <si>
    <t>FY 2021-22</t>
  </si>
  <si>
    <t>FY 2022-23</t>
  </si>
  <si>
    <t>FY 2023-24</t>
  </si>
  <si>
    <t>FY 2024-25</t>
  </si>
  <si>
    <t>Remarks</t>
  </si>
  <si>
    <t>April-March      (Audited )</t>
  </si>
  <si>
    <t>True-Up requirement</t>
  </si>
  <si>
    <t>Apr-Sep
(Estimated)</t>
  </si>
  <si>
    <t>Oct-Mar          (Projected)</t>
  </si>
  <si>
    <t>April - March (Projected)</t>
  </si>
  <si>
    <t>Provisional True-Up requirement</t>
  </si>
  <si>
    <t>(a)</t>
  </si>
  <si>
    <t>(b)</t>
  </si>
  <si>
    <t>(c) = (b) - (a)</t>
  </si>
  <si>
    <t>(d)</t>
  </si>
  <si>
    <t>(e)</t>
  </si>
  <si>
    <t>(f) = (e) - (d)</t>
  </si>
  <si>
    <t>(j)</t>
  </si>
  <si>
    <t>(k)</t>
  </si>
  <si>
    <t>(l)</t>
  </si>
  <si>
    <t>(m) = (k)+(l)</t>
  </si>
  <si>
    <t>(n) = (m) - (j)</t>
  </si>
  <si>
    <t>Capital Expenditure</t>
  </si>
  <si>
    <t>Capitalisation</t>
  </si>
  <si>
    <t>IDC</t>
  </si>
  <si>
    <t>Capitalisation + IDC</t>
  </si>
  <si>
    <t>Detailed Justification shall be provided for variation in approved capital expenditure and capitalisation vis-a-vis actual capital expenditure and capitalisation</t>
  </si>
  <si>
    <t xml:space="preserve">Form 4.1: Capital Expenditure Plan </t>
  </si>
  <si>
    <t>Project Details</t>
  </si>
  <si>
    <t>Project Code</t>
  </si>
  <si>
    <t>Project Title</t>
  </si>
  <si>
    <t>MERC Approval No.</t>
  </si>
  <si>
    <t>MERC Approval Date</t>
  </si>
  <si>
    <t>Project Purpose</t>
  </si>
  <si>
    <t>Project Start Date</t>
  </si>
  <si>
    <t>Project Completion date 
(Scheduled)</t>
  </si>
  <si>
    <t>Capital Cost</t>
  </si>
  <si>
    <t>Original</t>
  </si>
  <si>
    <t>Revised</t>
  </si>
  <si>
    <t xml:space="preserve">Actual </t>
  </si>
  <si>
    <t>Actual</t>
  </si>
  <si>
    <t>Approved</t>
  </si>
  <si>
    <t>Actual Capital Cost Incurred</t>
  </si>
  <si>
    <t xml:space="preserve">Deviation = Approved - Actual on account of </t>
  </si>
  <si>
    <t>Change in Scope of Work (a)</t>
  </si>
  <si>
    <t>Material Cost (b)</t>
  </si>
  <si>
    <t>IDC (c)</t>
  </si>
  <si>
    <t>Others (d)</t>
  </si>
  <si>
    <t>Total Deviation (a+b+c+d)</t>
  </si>
  <si>
    <t>a) DPR Schemes</t>
  </si>
  <si>
    <t>(i) In-principle approved by MERC</t>
  </si>
  <si>
    <t>DPR</t>
  </si>
  <si>
    <t>Scheme</t>
  </si>
  <si>
    <t xml:space="preserve">Form 4.2: Capitalisation Plan </t>
  </si>
  <si>
    <t>Date of Submission</t>
  </si>
  <si>
    <t xml:space="preserve">Cost as per DPR  Crs. </t>
  </si>
  <si>
    <t>MERC Approved Cost</t>
  </si>
  <si>
    <t>Debt Equity Ratio</t>
  </si>
  <si>
    <t>Grant Funding</t>
  </si>
  <si>
    <t>Approved Start Date</t>
  </si>
  <si>
    <t>Actual Start Date</t>
  </si>
  <si>
    <t>Approved Date of Completion</t>
  </si>
  <si>
    <t>Actual Date of Completion</t>
  </si>
  <si>
    <t>Benefits in Quantified Terms</t>
  </si>
  <si>
    <t>Physical Progress (%)</t>
  </si>
  <si>
    <t>Actual Capex till FY 2018-19</t>
  </si>
  <si>
    <t>Revised Projected</t>
  </si>
  <si>
    <t>Actual Progress till FY 2018-19</t>
  </si>
  <si>
    <t>Actual Capitalization till FY 2018-19</t>
  </si>
  <si>
    <t>A) DPR Schemes</t>
  </si>
  <si>
    <t>Stack management by procurement of Bulldozer &amp; LOCO and CHP area schemes for performance &amp; unloading improvement</t>
  </si>
  <si>
    <t>MERC/CAPEX/20162017/01426</t>
  </si>
  <si>
    <t>Procurement of Locomotive 800 HP (2 No.’s)</t>
  </si>
  <si>
    <t>Procurement of 2 No’s of Bulldozer Model D-155(2 No.’s)</t>
  </si>
  <si>
    <t>Modification below primary crusher chutes 15A/B &amp; Conv.02</t>
  </si>
  <si>
    <t>New helical gear box for various conveyors</t>
  </si>
  <si>
    <t xml:space="preserve">Procurement of Elecon Make Ring Granulator Type TK-09-38B </t>
  </si>
  <si>
    <t>Procurement of Elecon Make Ring Granulator Type TK6 32B Ring Granulator</t>
  </si>
  <si>
    <t>HO
DPR 6</t>
  </si>
  <si>
    <t>Supply, Installation, Commissioning and Operation &amp; Maintenance Services of Continuous Ambient Air Quality Monitoring Stations (CAAQMS) at various TPS</t>
  </si>
  <si>
    <t>MERC/CAPEX/20162017/00423</t>
  </si>
  <si>
    <t>HO
DPR 7</t>
  </si>
  <si>
    <t>Installation of Real Time Online Coal-Ash Analyzer at various TPS</t>
  </si>
  <si>
    <t>MERC/CAPEX/20162017/00774</t>
  </si>
  <si>
    <t>(iii) Yet to be submitted to MERC</t>
  </si>
  <si>
    <t>B) Non-DPR Schemes</t>
  </si>
  <si>
    <t>Form 4.3:  Capital Work-in-progress - Project-wise details</t>
  </si>
  <si>
    <t>Approved Project Cost</t>
  </si>
  <si>
    <t>Cumulative Expenditure Incurred till beginning of the Year</t>
  </si>
  <si>
    <t>Capital Expenditure Capitalised</t>
  </si>
  <si>
    <t>Opening CWIP</t>
  </si>
  <si>
    <t>Investment during the year</t>
  </si>
  <si>
    <t>Capital Work in Progress</t>
  </si>
  <si>
    <t>Closing CWIP</t>
  </si>
  <si>
    <t>Works Capitalised</t>
  </si>
  <si>
    <t>Interest Capitalised</t>
  </si>
  <si>
    <t>Expenses Capitalised</t>
  </si>
  <si>
    <t>Total Capitalisation</t>
  </si>
  <si>
    <t>Total</t>
  </si>
  <si>
    <t>Replacement of economizer &amp; LTSH coils at Unit # 2</t>
  </si>
  <si>
    <t>Replacement of Economiser Coil</t>
  </si>
  <si>
    <t>Replacement of LTSH Coil</t>
  </si>
  <si>
    <t>Boiler and Turbine improvement
(Station Heat Rate Improvement)</t>
  </si>
  <si>
    <t>Vent condenser performance improvement by replacement of eroded tube nest by unit 3.</t>
  </si>
  <si>
    <t>Replacement of major extraction valves &amp;NRVs of unit 3</t>
  </si>
  <si>
    <t>60% replacement of boiler skin insulation (Unit 2)</t>
  </si>
  <si>
    <t>Replacement of DM make up ( unit 3) and GSH water pump.( units 2 &amp;3)</t>
  </si>
  <si>
    <t>Replacement of LTSH coils (unit 3)</t>
  </si>
  <si>
    <t>Replacement of ECO coils (unit 3)</t>
  </si>
  <si>
    <t>Replacement of old LT AHP pump impeller by energy efficient stainless steel impeller</t>
  </si>
  <si>
    <t>Measuring and Monitoring of Coal consumption</t>
  </si>
  <si>
    <t>Belt Weighers</t>
  </si>
  <si>
    <t xml:space="preserve">Fully automatic pit-less in motion weigh bridges </t>
  </si>
  <si>
    <t>Installation side arm charger for Wagon tippler 1A &amp; 1B</t>
  </si>
  <si>
    <t>Dust Extraction System at Secondary Crusher house &amp; Conveyor 6A/B at stage II CHP</t>
  </si>
  <si>
    <t>Fogging system at 
a) WT old along with PCR, SCR and bunker level belt at Stage I CHP
b) Conveyor 7A/B
c) 100 Mtrx100 Mtr Coal stock area
d) 200 Mtrx200 Mtr Coal stock area</t>
  </si>
  <si>
    <t xml:space="preserve">Bunker level montoring system for 12 bunkers </t>
  </si>
  <si>
    <t xml:space="preserve">Rotary pneumatic or electrical hammers </t>
  </si>
  <si>
    <t xml:space="preserve">Enhancement of unloading capacity of CHP from 360 TPH to 500 TPH </t>
  </si>
  <si>
    <t>Quick detection of poor coal quality through CCTV on overhead watch
tower focused onto the wagons, over which the rake passes at low
speed &amp; various conveyor tunnels</t>
  </si>
  <si>
    <t xml:space="preserve">Motor controller for conveyor motors of Stage II CHP </t>
  </si>
  <si>
    <t>Procurement of a CHN apparatus for ultimate analysis for operational optimization and coal mapping studies.</t>
  </si>
  <si>
    <t xml:space="preserve">Additional bomb calorimeter </t>
  </si>
  <si>
    <t xml:space="preserve">TGA analysis of the coal for operational optimization. </t>
  </si>
  <si>
    <t>Turbine Auxiliary Performance Improvements</t>
  </si>
  <si>
    <t>Procurement and installation and commissioning of modified upgraded boiler feed pump (Type -200KHI/S) having energy efficient cartridge for unit 2 &amp; 3 , BTPS.</t>
  </si>
  <si>
    <t>Replacement of brine pumps with modified pumps complete with S.S material in new WTP</t>
  </si>
  <si>
    <t>Replacement of Platen water wall coils U#2,Super Heater &amp; Platen Super Heater Coils for U#2 and Cold Reheater coils for U#2 &amp; U#3</t>
  </si>
  <si>
    <t>Supply &amp; Erection of Platen Water wall coils Assembly from inlet header to outlet header in pent house for Unit No 2</t>
  </si>
  <si>
    <t>Complete Supply &amp; Erection of Super Heater Radiant Roof Panel Tube  with Attachment  for Unit No 2 Boiler From front side of Boiler to rear side of boiler &amp; Vertical Platen Super Heater coils Assembly for Unit No 2, 210 MW Boiler.</t>
  </si>
  <si>
    <t>Supply &amp; Erection of Reheater front Pendent Assembly consisting Full set of Cold Reheater coil assembly For Unit No 2 with necessary attachments, Crown Plate. Heat shield, roof seal bend, steam cooled spacer tube with necessary attachment.</t>
  </si>
  <si>
    <t>Supply &amp; Erection of Reheater front Pendent Assembly consisting Full set of Cold Reheater coil assembly For Unit No 3 with necessary attachments, Crown Plate. Heat shield, roof seal bend, steam cooled spacer tube with necessary attachment.</t>
  </si>
  <si>
    <t>Boiler Process Improvement by replacement of damaged valves and Boiler Perfm Imp by Air Pre-Heater Up gradation of U#2 &amp; U#3 at BTPS</t>
  </si>
  <si>
    <t>Replacement of boiler outlet valves and damaged valves of units 2 &amp; 3</t>
  </si>
  <si>
    <t>Air pre heater up gradation of heat exchanger matrix &amp; regenerative dynamic sealing of units 2 &amp; 3</t>
  </si>
  <si>
    <t>Upgradation of Symphony Harmony DCS, 220V 1285 AH Battery &amp; Charger and Replacement of 6.6 kV HT MOCB by VCB at BTPS, Bhusawal</t>
  </si>
  <si>
    <t>HMI Up-gradation of Symphony Harmony DCS Unit-3, 210MW, BTPS.</t>
  </si>
  <si>
    <t>Supply, erection, commissioning and site testing of Plante 220V DC, 1285 AH, Station Battery Set and charging equipment for 1285 AH Plante battery for Unit 3.</t>
  </si>
  <si>
    <t>Retrofitting of 6.6 kv breakers of unit -3 along without door plant boards by vacuum circuit breakers.</t>
  </si>
  <si>
    <t>HO
DPR-5</t>
  </si>
  <si>
    <t>Procurement of energy efficient HT motors at Bhusawal TPS, Koradi TPS, Chandrapur TPS, khaperkheda TPS, Parli TPS &amp; Paras TPS as insurance spares</t>
  </si>
  <si>
    <t>Bhusawal: Procurement of HT motors (Coal Mill/CEP/CWP) for U-3</t>
  </si>
  <si>
    <t>Bhusawal: Unit 2-3 (1 Nos.)</t>
  </si>
  <si>
    <t>Bhusawal: Unit 2-3</t>
  </si>
  <si>
    <t>MERC/CAPEX/20122013/00179</t>
  </si>
  <si>
    <t>MERC/TECH 1/CAPEX/20122013/02325</t>
  </si>
  <si>
    <t>MERC/CAPEX/20122013/00912</t>
  </si>
  <si>
    <t>MERC/CAPEX/20122013/02107</t>
  </si>
  <si>
    <t>MERC/TECH-1/CAPEX/20142015/006</t>
  </si>
  <si>
    <t>MERC/Tech-1/CAPEX /2014-15/00433</t>
  </si>
  <si>
    <t>MERC/CAPEX/2019-2020/915</t>
  </si>
  <si>
    <t>MERC/TECH 1/CAPEX/20142015/01218</t>
  </si>
  <si>
    <t>Not Initiated</t>
  </si>
  <si>
    <t>WIP</t>
  </si>
  <si>
    <t>Non-DPR</t>
  </si>
  <si>
    <t>Cancelled</t>
  </si>
  <si>
    <t>To be cancelled</t>
  </si>
  <si>
    <t>N.A.</t>
  </si>
  <si>
    <t>To be confirmed</t>
  </si>
  <si>
    <t>Current Status</t>
  </si>
  <si>
    <t>MSPGCL: Bhusawal U # 3</t>
  </si>
  <si>
    <t>Old Asset retired against capitalised item (in Rs. Cr)</t>
  </si>
  <si>
    <t>Capitalization done in FY-2011-12 of Rs.3.47 Cr..</t>
  </si>
  <si>
    <t>Capitalization done in FY-2011-12 of Rs.5.32 Cr.</t>
  </si>
  <si>
    <t>Capitalised</t>
  </si>
  <si>
    <t>Partially Capitalised</t>
  </si>
  <si>
    <t>The scheme implemented via R&amp;M expenditure.</t>
  </si>
  <si>
    <t>Deffered</t>
  </si>
  <si>
    <t>Capitalization done in FY-2015-16 of Rs.0.26 Cr.</t>
  </si>
  <si>
    <t>Capitalization done in FY-2016-17 of Rs.5.32 Cr.</t>
  </si>
  <si>
    <t>Capitalization done in FY-2016-17 of Rs.3.47 Cr.</t>
  </si>
  <si>
    <t>Capitalization done in FY-2015-16 of Rs.0.15 Cr.</t>
  </si>
  <si>
    <t xml:space="preserve"> Fugitive dust will be controlled.</t>
  </si>
  <si>
    <t xml:space="preserve">We can monitor the condition of coal &amp; hence work monitoring system will be improved.    </t>
  </si>
  <si>
    <t>Statutory requirement as per CSA</t>
  </si>
  <si>
    <t>• Reduction in auxiliary consumption by installing energy efficient pumps.
• Increase in life of equipment.
• Reduction in maintenance costs
• Increase in efficiency of the pump.
• Increase in availability of the equipment.</t>
  </si>
  <si>
    <t>Capitalization done in FY-2014-15 of Rs.0.17 &amp; FY-2015-16 of Rs.0.13 Cr.</t>
  </si>
  <si>
    <t>Capitalization done in FY-2015-16 of Rs.8.60 Cr.+Add Cap-0.05 Cr (FY 2021-2022).</t>
  </si>
  <si>
    <t>Capitalization done in FY-2014-15 of Rs.4.07 &amp; FY-2015-16 of Rs.1.40 Cr.</t>
  </si>
  <si>
    <t>Capitalization done in FY-2014-15 of Rs.2.35 Cr.</t>
  </si>
  <si>
    <t>• Reduction in boiler tube leakage area at least by 1 per year.
• Reduction in maintenance costs. 
• Reduction in Gen  Loss in frequent start ups due to BTL. 
• Increases in  loadability and long term availability of the Unit.</t>
  </si>
  <si>
    <t>U#2 -Scheme is defered as per competent authority.
U#3 - Capitalization done in FY-2014-15 of Rs.0.45 &amp; FY-2015-16 of Rs.0.95 Cr.</t>
  </si>
  <si>
    <t>Capitalization done in FY-2014-15 of Rs.0.91 &amp; FY-2015-16 of Rs.0.30 Cr.</t>
  </si>
  <si>
    <t>• Replacement of drain valves will reduce steam leakages and passing.
• Saving in DM water consumption by 20 MT per day ..
• Replacement of Boiler outlet valve will reduce steam leakages and passing (During hydraulic test of boiler no passing is expected).</t>
  </si>
  <si>
    <t>• Up gradation of  heat  exchanger  matrix  will  increase  the  life  of  basket  there by  reduces the frequency of basket replacement.
• Upgraded  material  for  heat  exchanger  matrix  will  improve  heat  transfer  which  will  improve APH flue gas outlet temperatures.
• Dynamic sealing will improve air pre heater performance
• Auxiliary consumption of ID/PA fan will be reduced.</t>
  </si>
  <si>
    <t xml:space="preserve">PO placed vide-HO/4370001547/No-07347 dated 19-06-2018.
1st loco- Material received on dtd. 23-11-2018.
Commisioning done on dtd.01-12-2018. 
2nd loco - Material received on dtd. 13-02-2019.
Commisioning done on dtd.26-03-2019. 
Total Capitalization done in FY-2018-19 of Rs. 5.84 Cr.. Rs.4.83 Cr. amount capitalized in U#4 &amp; 5 and Rs. 1.01 capitalized in U#3.  </t>
  </si>
  <si>
    <t>PO placed vide-HO/4370001085/No-010160 dated 18-08-2017.
Work completed on 13-09-2017. Capitalization done in FY-2017-18 of Rs. 4.2 Cr.
Rs. 3.47 Cr. amount capitalized in U#4 &amp; 5 and Rs.0.73 capitalized in U#3.</t>
  </si>
  <si>
    <t>PO placed vide-HO/4370000471/No-04816 dated 19-07-2017.
Work completed on 01-02-2018. Capitalization done in FY-2017-18 of Rs. 0.38 Cr in U#4 &amp;5 and Rs.0.08 in U#3.</t>
  </si>
  <si>
    <t>1st loco - 23-11-2018
2nd loco -13-02-2019</t>
  </si>
  <si>
    <t xml:space="preserve">* Improvement in coal rake movement, shunting operation and placement of coal wagons at different tippler units at CHP-500 MW, BTPS.It results in increase in average unloading rate of rakes. Average unloading rate of coal wagons per hour is increased to 12 wagons/hrs from 6 to 8 wagons /hr at CHP-500 MW, BTPS.
* Average unloading of coal wagons per day is increased to 300 to 350.Avg unloading time per rake in hour is reduced from 10 hr to 6 hr since commissioning.
* Reduction in demurrage hours &amp; maintain sufficient bunker level by maintaining coal feeding rate due to efficient coal rake movement with the help of new locomotives. 
* R&amp;M expenditure against the locomotives since commissioning is nil.
* Availability &amp; reliability of new locomotives is maximum i.e. 90 to 95 % since commissioning.       
* Performance and efficiency of locomotives since commissioning is maximum. 
* Procurement for maintenance against these locomotives since commissioning is almost Nil. 
* Decrease in downtime of system resulting into overall improvement in system efficiency
</t>
  </si>
  <si>
    <t xml:space="preserve">* Contribution in reduction of demurrage hours by doing proper coal stack management with help of bulldozers.
*  For maintaining the proper coal flow rate as per load demand while in reclaiming mode (dozing the coal from remote location to vicinity of the stacker reclaimer area).       
* O&amp;M expenditure on these bulldozers since commissioning is very less i.e. around 5 to 6.20 % per year asset cost. 
* Availability and reliability of bulldozers are around 90 to 95% since commissioning. 
* Performance and efficiency of bulldozers since commissioning is maximum. 
* Procurement for maintenance against these bulldozers since commissioning is almost nil. 
* Decrease in downtime of system resulting into overall improvement in system efficiency. 
</t>
  </si>
  <si>
    <t>1)Daily outage of the system is reduced almost 100%   
2)Wear and tear of the plates reduced.Due to these scheme system failure reduced in finacial year 20-21 around 20 lakh Rs saving done &amp; in finacial year 21-22 around 17 lakh Rs saving done</t>
  </si>
  <si>
    <t xml:space="preserve"> Order dispatched vide PO. No. 4370002074/856 dtd.08-11-2019. Capitalization done in FY-2020-21 of Rs.6.11Cr.</t>
  </si>
  <si>
    <t>To reduce auxilliary consumption &amp; spares and maintenance cost. To improve reliability of motors.</t>
  </si>
  <si>
    <t xml:space="preserve"> Order dispatched vide PO. No. 4370000782 dtd.08-11-2016. Capitalization done in FY-2018-19 of Rs.0.7 Cr.</t>
  </si>
  <si>
    <t>• Statutory norms of MPCB/CPCB/NGT achieved.
• Continuous monitoring of ambient air quality.
• Reduction in air pollution.</t>
  </si>
  <si>
    <t>PO placed vide -HO/4370001152/No-0386 dated 08-01-2019. Capitalization done in FY-2019-20 of Rs.1.88 Cr in U#4 &amp; 5 and Rs.0.94 Cr. In U#3.</t>
  </si>
  <si>
    <t>Design, Supply and Installation for capacity enhancement of conveyor No. 08 at CHP210MW, BTPS.</t>
  </si>
  <si>
    <t>SPEAKER &amp; PTZ CAMER</t>
  </si>
  <si>
    <t>50 INCH TV &amp; 2TN AC</t>
  </si>
  <si>
    <t>Fixtures &amp; Fitting (10801)</t>
  </si>
  <si>
    <t>Office equpment (10901)</t>
  </si>
  <si>
    <t>Gearboxes for CHP Elecon Make</t>
  </si>
  <si>
    <t>Allowable Capitalisation</t>
  </si>
  <si>
    <t>Probable Disallowance</t>
  </si>
  <si>
    <t>Construction of new Administrative Building for Mahagenco at Vidyut Bhawan, Katol Road, Nagpur</t>
  </si>
  <si>
    <t>MERC/CAPEX/2021-2022/MSPGCL/063</t>
  </si>
  <si>
    <t>Centralized Monitoring Solution</t>
  </si>
  <si>
    <t>MERC/CAPEX/MSPGCL/2023-24/0576</t>
  </si>
  <si>
    <t>HO
DPR 13</t>
  </si>
  <si>
    <t>HO
DPR 16</t>
  </si>
  <si>
    <t>(ii) Submitted to MERC but yet to be approved</t>
  </si>
  <si>
    <t xml:space="preserve">• Asset investment including Spares inventory protected. 
• Improved System Operation &amp; Monitoring Functions.
• Significant avoidance of ‘Generation Loss’; Proposed 
  Upgrades can be implemented in short planned 
  shutdown </t>
  </si>
  <si>
    <t>•Approval for Amendment PO ( Disp  
 No.05342; Date:03-06-2024.
•Material awaited</t>
  </si>
  <si>
    <t>Order dispatched vide PO. No. 4370002528/0144 dtd.11-03-2021. Capitalization done in FY-2021-22 of Rs.1.72 Cr.</t>
  </si>
  <si>
    <t>General Assets</t>
  </si>
  <si>
    <t>Furniture &amp; Fixture</t>
  </si>
  <si>
    <t xml:space="preserve">Air Purifier - 13-04-2022
</t>
  </si>
  <si>
    <t xml:space="preserve">Office Equipment </t>
  </si>
  <si>
    <t>Multifunction Laser Printer - 21-06-2022
Computer System foe 1A Wagon Tippler - 31-05-2022
Thinclient - 20-12-2022</t>
  </si>
  <si>
    <t xml:space="preserve">Exe Chairs and Office Chairs - 08-11-2023
FANS - 30-06-2023
Mid Back Chairs - 14-06-2023
Office Chairs - 01-01-2024
2T Split AC - 30-03-2024
</t>
  </si>
  <si>
    <t>Laser All in One Printer - 26-05-2023</t>
  </si>
  <si>
    <t>Land</t>
  </si>
  <si>
    <t>Additional Compensation out of Court Dispute with Land Holder Tryamba Zambre</t>
  </si>
  <si>
    <t>MYT Order
(227 of 2022)</t>
  </si>
  <si>
    <t>Projected</t>
  </si>
  <si>
    <t>FY 2025-26</t>
  </si>
  <si>
    <t>FY 2026-27</t>
  </si>
  <si>
    <t>FY 2027-28</t>
  </si>
  <si>
    <t>FY 2028-29</t>
  </si>
  <si>
    <t>FY 2029-30</t>
  </si>
  <si>
    <t>R&amp;M/LE for Identified Thermal units of MSPGCL  of BTPS U-3 (210 MW)</t>
  </si>
  <si>
    <t>HO
DPR 5.1</t>
  </si>
  <si>
    <t>HO
DPR 6.1</t>
  </si>
  <si>
    <t>HO
DPR 7.1</t>
  </si>
  <si>
    <t>HO
DPR 13.1</t>
  </si>
  <si>
    <t>HO
DPR 16.1</t>
  </si>
  <si>
    <t>Actual Capex till FY 2021-22</t>
  </si>
  <si>
    <t>Actual Capitalization till FY 2021-22</t>
  </si>
  <si>
    <t>• Reduction in Boiler Tube leakages.
• Increasing loadability of unit.
• Reduction in DM Water consumption.
• Improvement in performance of unit.
• Improvement in Boiler efficiency.</t>
  </si>
  <si>
    <t>• Reduction in Boiler Tube leakages.
• Increasing availability of units.
• Improving reliability of unit.
• Reduction in DM Water consumption.
• Improvement in performance of unit.</t>
  </si>
  <si>
    <t>• Reduction in Boiler Tube leakages.
• Increasing loadability of unit.
• Reduction in DM Water consumption.</t>
  </si>
  <si>
    <t>• Improving reliability of unit.
• Reduction in DM Water consumption.
• Reduction in Boiler Tube leakages.
• Improvement in performance of unit.</t>
  </si>
  <si>
    <t>• Reduction in boiler tube leakage area at least by 1 per year
• Reduction in maintenance costs.
• Increases in availability ad loadability and long term 
  availability of the Unit.
• Increase in MTBF 
•  Reduction in Heat Loss in frequent start ups due to BTL.</t>
  </si>
  <si>
    <t xml:space="preserve">• Reduction in boiler tube leakage area at least by 1 per year
• Increase in MTBF 
• Reduction in Heat Loss in frequent start ups due to BTL 
• Increases in  loadability and long term availability of the Unit.
• Reduction in maintenance costs.
</t>
  </si>
  <si>
    <t>• Reduction in boiler tube leakage area at least by 1 per year
• Increase in MTBF 
• Reduction in Heat Loss in frequent start ups due to BTL 
• Increases in loadability and long term availability of the Unit.
• Reduction in maintenance costs</t>
  </si>
  <si>
    <t>• 100% availability of Battery Sets
• The overall reliability of power plant will increase.
• New battery set will help to enhance the life of system.</t>
  </si>
  <si>
    <t>• Improvement in availability of auxiliaries due to reduced problems of breakers.
• Reduced down time for the auxiliaries.
• Easy handling of breakers and therefore ease of operation. 
• Reduced incidents of flashovers and increased safety to operating personnel.</t>
  </si>
  <si>
    <r>
      <rPr>
        <b/>
        <sz val="11"/>
        <rFont val="Times New Roman"/>
        <family val="1"/>
      </rPr>
      <t>Note</t>
    </r>
    <r>
      <rPr>
        <sz val="11"/>
        <rFont val="Times New Roman"/>
        <family val="1"/>
      </rPr>
      <t>: * - Truing Up for FY 2022-23 &amp; FY 2023-24 to be done under MERC MYT Regulations 2019 with reference to amounts approved in the MYT Order for FY 2020-21 to FY 2024-25</t>
    </r>
  </si>
  <si>
    <t>Ensuing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</si>
</sst>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&quot;ß&quot;#,##0.00_);\(&quot;ß&quot;#,##0.00\)"/>
    <numFmt numFmtId="167" formatCode="0.00_)"/>
    <numFmt numFmtId="168" formatCode="[$-14009]dd\-mm\-yyyy;@"/>
    <numFmt numFmtId="169" formatCode="_ * #,##0.0_ ;_ * \-#,##0.0_ ;_ * &quot;-&quot;??_ ;_ @_ "/>
    <numFmt numFmtId="170" formatCode="[$-14009]dd/mm/yy;@"/>
    <numFmt numFmtId="171" formatCode="#,##0_ ;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13"/>
      <name val="Times New Roman"/>
      <family val="1"/>
    </font>
    <font>
      <u/>
      <sz val="11"/>
      <name val="Times New Roman"/>
      <family val="1"/>
    </font>
    <font>
      <sz val="12"/>
      <name val="Tms Rmn"/>
    </font>
    <font>
      <sz val="10"/>
      <name val="Helv"/>
    </font>
    <font>
      <sz val="11"/>
      <color indexed="8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Times New Roman"/>
      <family val="1"/>
    </font>
    <font>
      <sz val="11"/>
      <color theme="1"/>
      <name val="Calibri"/>
      <family val="2"/>
    </font>
    <font>
      <b/>
      <sz val="12"/>
      <color indexed="36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rgb="FF00B0F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ook Antiqua"/>
      <family val="2"/>
    </font>
    <font>
      <b/>
      <u/>
      <sz val="11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800080"/>
      <name val="Calibri"/>
      <family val="2"/>
    </font>
    <font>
      <b/>
      <u val="singleAccounting"/>
      <sz val="11"/>
      <name val="Times New Roman"/>
      <family val="1"/>
    </font>
    <font>
      <u val="singleAccounting"/>
      <sz val="11"/>
      <name val="Times New Roman"/>
      <family val="1"/>
    </font>
    <font>
      <b/>
      <u val="singleAccounting"/>
      <sz val="12"/>
      <color indexed="36"/>
      <name val="Calibri"/>
      <family val="2"/>
    </font>
    <font>
      <b/>
      <u val="singleAccounting"/>
      <sz val="12"/>
      <name val="Times New Roman"/>
      <family val="1"/>
    </font>
    <font>
      <b/>
      <sz val="11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3"/>
      <color indexed="36"/>
      <name val="Book Antiqua"/>
      <family val="1"/>
    </font>
    <font>
      <b/>
      <sz val="12"/>
      <color indexed="36"/>
      <name val="Book Antiqua"/>
      <family val="1"/>
    </font>
    <font>
      <sz val="12"/>
      <color indexed="8"/>
      <name val="Book Antiqua"/>
      <family val="1"/>
    </font>
    <font>
      <sz val="12"/>
      <color theme="1"/>
      <name val="Book Antiqua"/>
      <family val="1"/>
    </font>
    <font>
      <b/>
      <u/>
      <sz val="11"/>
      <color theme="1"/>
      <name val="Times New Roman"/>
      <family val="1"/>
    </font>
    <font>
      <sz val="11"/>
      <name val="Calibri"/>
      <family val="2"/>
    </font>
    <font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 applyNumberFormat="0" applyFill="0" applyBorder="0" applyAlignment="0" applyProtection="0"/>
    <xf numFmtId="0" fontId="11" fillId="0" borderId="6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6"/>
    <xf numFmtId="38" fontId="13" fillId="5" borderId="0" applyNumberFormat="0" applyBorder="0" applyAlignment="0" applyProtection="0"/>
    <xf numFmtId="0" fontId="14" fillId="0" borderId="7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3" fillId="6" borderId="2" applyNumberFormat="0" applyBorder="0" applyAlignment="0" applyProtection="0"/>
    <xf numFmtId="37" fontId="15" fillId="0" borderId="0"/>
    <xf numFmtId="167" fontId="1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17" fillId="0" borderId="0"/>
    <xf numFmtId="16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 applyBorder="0" applyProtection="0"/>
    <xf numFmtId="43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5">
    <xf numFmtId="0" fontId="0" fillId="0" borderId="0" xfId="0"/>
    <xf numFmtId="0" fontId="3" fillId="0" borderId="0" xfId="1" applyFont="1" applyBorder="1"/>
    <xf numFmtId="0" fontId="2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2" applyFont="1">
      <alignment vertical="center"/>
    </xf>
    <xf numFmtId="0" fontId="3" fillId="0" borderId="0" xfId="1" applyFont="1" applyBorder="1" applyAlignment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3" fillId="0" borderId="0" xfId="1" applyFo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top"/>
    </xf>
    <xf numFmtId="0" fontId="4" fillId="4" borderId="0" xfId="1" applyFont="1" applyFill="1" applyBorder="1" applyAlignment="1">
      <alignment vertical="center" wrapText="1"/>
    </xf>
    <xf numFmtId="0" fontId="4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/>
    </xf>
    <xf numFmtId="0" fontId="3" fillId="0" borderId="2" xfId="1" applyFont="1" applyFill="1" applyBorder="1"/>
    <xf numFmtId="0" fontId="5" fillId="0" borderId="0" xfId="1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Fill="1" applyBorder="1"/>
    <xf numFmtId="0" fontId="4" fillId="0" borderId="0" xfId="3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/>
    </xf>
    <xf numFmtId="43" fontId="3" fillId="0" borderId="0" xfId="68" applyFont="1" applyFill="1" applyBorder="1"/>
    <xf numFmtId="43" fontId="3" fillId="0" borderId="0" xfId="68" applyFont="1" applyBorder="1"/>
    <xf numFmtId="43" fontId="5" fillId="0" borderId="0" xfId="68" applyFont="1" applyBorder="1" applyAlignment="1">
      <alignment vertical="center" wrapText="1"/>
    </xf>
    <xf numFmtId="43" fontId="4" fillId="4" borderId="0" xfId="68" applyFont="1" applyFill="1" applyBorder="1" applyAlignment="1">
      <alignment vertical="center" wrapText="1"/>
    </xf>
    <xf numFmtId="43" fontId="6" fillId="4" borderId="0" xfId="68" applyFont="1" applyFill="1" applyBorder="1" applyAlignment="1">
      <alignment horizontal="left"/>
    </xf>
    <xf numFmtId="0" fontId="5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3" fontId="4" fillId="0" borderId="0" xfId="68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/>
    <xf numFmtId="0" fontId="4" fillId="8" borderId="2" xfId="1" applyFont="1" applyFill="1" applyBorder="1" applyAlignment="1">
      <alignment horizontal="left"/>
    </xf>
    <xf numFmtId="43" fontId="3" fillId="0" borderId="2" xfId="68" applyFont="1" applyFill="1" applyBorder="1"/>
    <xf numFmtId="0" fontId="26" fillId="0" borderId="2" xfId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165" fontId="19" fillId="0" borderId="2" xfId="8" applyFont="1" applyBorder="1" applyAlignment="1">
      <alignment horizontal="center" vertical="center" wrapText="1"/>
    </xf>
    <xf numFmtId="43" fontId="19" fillId="0" borderId="2" xfId="68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5" fontId="21" fillId="0" borderId="2" xfId="8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0" fontId="4" fillId="0" borderId="9" xfId="3" applyFont="1" applyBorder="1" applyAlignment="1">
      <alignment horizontal="center" vertical="center"/>
    </xf>
    <xf numFmtId="0" fontId="3" fillId="0" borderId="9" xfId="1" applyFont="1" applyBorder="1"/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4" borderId="12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/>
    </xf>
    <xf numFmtId="0" fontId="3" fillId="7" borderId="2" xfId="1" applyFont="1" applyFill="1" applyBorder="1"/>
    <xf numFmtId="43" fontId="3" fillId="7" borderId="2" xfId="68" applyFont="1" applyFill="1" applyBorder="1"/>
    <xf numFmtId="169" fontId="3" fillId="0" borderId="0" xfId="68" applyNumberFormat="1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169" fontId="4" fillId="0" borderId="2" xfId="68" applyNumberFormat="1" applyFont="1" applyFill="1" applyBorder="1" applyAlignment="1">
      <alignment horizontal="center" vertical="center"/>
    </xf>
    <xf numFmtId="43" fontId="5" fillId="0" borderId="0" xfId="68" applyFont="1" applyBorder="1" applyAlignment="1">
      <alignment horizontal="center" vertical="center"/>
    </xf>
    <xf numFmtId="43" fontId="5" fillId="0" borderId="0" xfId="68" applyFont="1" applyBorder="1" applyAlignment="1">
      <alignment horizontal="center" vertical="top"/>
    </xf>
    <xf numFmtId="43" fontId="4" fillId="0" borderId="0" xfId="68" applyFont="1" applyFill="1" applyBorder="1" applyAlignment="1">
      <alignment horizontal="center"/>
    </xf>
    <xf numFmtId="43" fontId="4" fillId="3" borderId="2" xfId="68" applyFont="1" applyFill="1" applyBorder="1" applyAlignment="1">
      <alignment horizontal="center" vertical="center" wrapText="1"/>
    </xf>
    <xf numFmtId="43" fontId="8" fillId="0" borderId="2" xfId="68" applyFont="1" applyFill="1" applyBorder="1" applyAlignment="1">
      <alignment wrapText="1"/>
    </xf>
    <xf numFmtId="43" fontId="4" fillId="0" borderId="0" xfId="68" applyFont="1" applyAlignment="1">
      <alignment vertical="center" wrapText="1"/>
    </xf>
    <xf numFmtId="43" fontId="5" fillId="0" borderId="0" xfId="68" applyFont="1" applyAlignment="1">
      <alignment horizontal="center" vertical="center"/>
    </xf>
    <xf numFmtId="43" fontId="4" fillId="4" borderId="0" xfId="68" applyFont="1" applyFill="1" applyBorder="1" applyAlignment="1">
      <alignment horizontal="center" vertical="center"/>
    </xf>
    <xf numFmtId="43" fontId="4" fillId="2" borderId="2" xfId="68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43" fontId="4" fillId="8" borderId="2" xfId="68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horizontal="center" vertical="center" wrapText="1"/>
    </xf>
    <xf numFmtId="0" fontId="4" fillId="8" borderId="2" xfId="4" applyFont="1" applyFill="1" applyBorder="1" applyAlignment="1">
      <alignment horizontal="center" vertical="center" wrapText="1"/>
    </xf>
    <xf numFmtId="169" fontId="4" fillId="8" borderId="2" xfId="68" applyNumberFormat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center" wrapText="1"/>
    </xf>
    <xf numFmtId="0" fontId="4" fillId="8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168" fontId="21" fillId="0" borderId="2" xfId="0" applyNumberFormat="1" applyFont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27" fillId="8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4" borderId="0" xfId="1" applyFont="1" applyFill="1" applyBorder="1" applyAlignment="1">
      <alignment horizontal="left" vertical="center" wrapText="1"/>
    </xf>
    <xf numFmtId="43" fontId="3" fillId="0" borderId="0" xfId="68" applyFont="1" applyAlignment="1">
      <alignment vertical="center"/>
    </xf>
    <xf numFmtId="43" fontId="4" fillId="0" borderId="0" xfId="68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43" fontId="3" fillId="0" borderId="2" xfId="68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27" fillId="8" borderId="13" xfId="1" applyFont="1" applyFill="1" applyBorder="1" applyAlignment="1">
      <alignment vertical="center"/>
    </xf>
    <xf numFmtId="0" fontId="27" fillId="8" borderId="14" xfId="1" applyFont="1" applyFill="1" applyBorder="1" applyAlignment="1">
      <alignment vertical="center" wrapText="1"/>
    </xf>
    <xf numFmtId="43" fontId="27" fillId="8" borderId="14" xfId="68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43" fontId="3" fillId="0" borderId="2" xfId="68" applyFont="1" applyBorder="1" applyAlignment="1">
      <alignment vertical="center"/>
    </xf>
    <xf numFmtId="14" fontId="4" fillId="4" borderId="0" xfId="1" applyNumberFormat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43" fontId="4" fillId="0" borderId="9" xfId="68" applyFont="1" applyFill="1" applyBorder="1" applyAlignment="1">
      <alignment vertical="center" wrapText="1"/>
    </xf>
    <xf numFmtId="43" fontId="4" fillId="0" borderId="0" xfId="68" applyFont="1" applyFill="1" applyBorder="1" applyAlignment="1">
      <alignment vertical="center" wrapText="1"/>
    </xf>
    <xf numFmtId="43" fontId="3" fillId="0" borderId="12" xfId="68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vertical="center" wrapText="1"/>
    </xf>
    <xf numFmtId="43" fontId="20" fillId="0" borderId="2" xfId="68" applyFont="1" applyBorder="1" applyAlignment="1">
      <alignment horizontal="right" vertical="center" wrapText="1"/>
    </xf>
    <xf numFmtId="43" fontId="21" fillId="0" borderId="2" xfId="68" applyFont="1" applyBorder="1" applyAlignment="1">
      <alignment vertical="center" wrapText="1"/>
    </xf>
    <xf numFmtId="43" fontId="22" fillId="0" borderId="2" xfId="68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7" fillId="8" borderId="0" xfId="1" applyFont="1" applyFill="1" applyBorder="1" applyAlignment="1">
      <alignment horizontal="center" vertical="center"/>
    </xf>
    <xf numFmtId="0" fontId="27" fillId="8" borderId="2" xfId="1" applyFont="1" applyFill="1" applyBorder="1" applyAlignment="1">
      <alignment horizontal="left"/>
    </xf>
    <xf numFmtId="43" fontId="3" fillId="0" borderId="2" xfId="68" applyFont="1" applyFill="1" applyBorder="1" applyAlignment="1" applyProtection="1">
      <alignment horizontal="right" vertical="center"/>
    </xf>
    <xf numFmtId="43" fontId="2" fillId="0" borderId="2" xfId="68" applyFont="1" applyFill="1" applyBorder="1" applyAlignment="1">
      <alignment horizontal="right" vertical="center"/>
    </xf>
    <xf numFmtId="9" fontId="4" fillId="0" borderId="9" xfId="70" applyFont="1" applyBorder="1" applyAlignment="1">
      <alignment horizontal="center" vertical="top"/>
    </xf>
    <xf numFmtId="9" fontId="4" fillId="4" borderId="0" xfId="70" applyFont="1" applyFill="1" applyBorder="1" applyAlignment="1">
      <alignment horizontal="center"/>
    </xf>
    <xf numFmtId="9" fontId="3" fillId="4" borderId="12" xfId="70" applyFont="1" applyFill="1" applyBorder="1" applyAlignment="1">
      <alignment horizontal="center"/>
    </xf>
    <xf numFmtId="9" fontId="4" fillId="8" borderId="2" xfId="70" applyFont="1" applyFill="1" applyBorder="1" applyAlignment="1">
      <alignment horizontal="center" vertical="center" wrapText="1"/>
    </xf>
    <xf numFmtId="9" fontId="3" fillId="0" borderId="2" xfId="70" applyFont="1" applyFill="1" applyBorder="1"/>
    <xf numFmtId="9" fontId="3" fillId="7" borderId="2" xfId="70" applyFont="1" applyFill="1" applyBorder="1"/>
    <xf numFmtId="9" fontId="3" fillId="0" borderId="0" xfId="70" applyFont="1" applyBorder="1"/>
    <xf numFmtId="9" fontId="3" fillId="0" borderId="9" xfId="70" applyFont="1" applyBorder="1"/>
    <xf numFmtId="9" fontId="4" fillId="2" borderId="2" xfId="70" applyFont="1" applyFill="1" applyBorder="1" applyAlignment="1">
      <alignment horizontal="center" vertical="center" wrapText="1"/>
    </xf>
    <xf numFmtId="9" fontId="3" fillId="0" borderId="9" xfId="70" applyFont="1" applyBorder="1" applyAlignment="1">
      <alignment horizontal="center"/>
    </xf>
    <xf numFmtId="9" fontId="3" fillId="0" borderId="0" xfId="70" applyFont="1" applyBorder="1" applyAlignment="1">
      <alignment horizontal="center"/>
    </xf>
    <xf numFmtId="43" fontId="4" fillId="2" borderId="2" xfId="68" applyFont="1" applyFill="1" applyBorder="1" applyAlignment="1">
      <alignment horizontal="center" vertical="center" wrapText="1"/>
    </xf>
    <xf numFmtId="43" fontId="4" fillId="0" borderId="9" xfId="68" applyFont="1" applyBorder="1" applyAlignment="1">
      <alignment vertical="center" wrapText="1"/>
    </xf>
    <xf numFmtId="43" fontId="4" fillId="0" borderId="9" xfId="68" applyFont="1" applyBorder="1" applyAlignment="1">
      <alignment horizontal="center" vertical="top"/>
    </xf>
    <xf numFmtId="43" fontId="4" fillId="4" borderId="0" xfId="68" applyFont="1" applyFill="1" applyBorder="1" applyAlignment="1">
      <alignment horizontal="center"/>
    </xf>
    <xf numFmtId="43" fontId="3" fillId="4" borderId="12" xfId="68" applyFont="1" applyFill="1" applyBorder="1" applyAlignment="1">
      <alignment horizontal="center"/>
    </xf>
    <xf numFmtId="43" fontId="3" fillId="0" borderId="9" xfId="68" applyFont="1" applyBorder="1"/>
    <xf numFmtId="0" fontId="4" fillId="0" borderId="0" xfId="2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70" fontId="4" fillId="0" borderId="9" xfId="1" applyNumberFormat="1" applyFont="1" applyBorder="1" applyAlignment="1">
      <alignment vertical="center" wrapText="1"/>
    </xf>
    <xf numFmtId="170" fontId="3" fillId="0" borderId="0" xfId="1" applyNumberFormat="1" applyFont="1" applyBorder="1"/>
    <xf numFmtId="170" fontId="4" fillId="4" borderId="0" xfId="1" applyNumberFormat="1" applyFont="1" applyFill="1" applyBorder="1" applyAlignment="1">
      <alignment vertical="center" wrapText="1"/>
    </xf>
    <xf numFmtId="170" fontId="4" fillId="4" borderId="12" xfId="1" applyNumberFormat="1" applyFont="1" applyFill="1" applyBorder="1" applyAlignment="1">
      <alignment horizontal="center"/>
    </xf>
    <xf numFmtId="170" fontId="4" fillId="8" borderId="2" xfId="1" applyNumberFormat="1" applyFont="1" applyFill="1" applyBorder="1" applyAlignment="1">
      <alignment horizontal="center" vertical="center" wrapText="1"/>
    </xf>
    <xf numFmtId="170" fontId="3" fillId="0" borderId="2" xfId="1" applyNumberFormat="1" applyFont="1" applyFill="1" applyBorder="1"/>
    <xf numFmtId="170" fontId="19" fillId="0" borderId="2" xfId="0" applyNumberFormat="1" applyFont="1" applyBorder="1" applyAlignment="1">
      <alignment horizontal="center" vertical="center" wrapText="1"/>
    </xf>
    <xf numFmtId="170" fontId="3" fillId="0" borderId="2" xfId="1" applyNumberFormat="1" applyFont="1" applyFill="1" applyBorder="1" applyAlignment="1">
      <alignment horizontal="center" vertical="center"/>
    </xf>
    <xf numFmtId="170" fontId="4" fillId="0" borderId="9" xfId="1" applyNumberFormat="1" applyFont="1" applyBorder="1" applyAlignment="1">
      <alignment horizontal="center" vertical="center" wrapText="1"/>
    </xf>
    <xf numFmtId="170" fontId="4" fillId="4" borderId="0" xfId="1" applyNumberFormat="1" applyFont="1" applyFill="1" applyBorder="1" applyAlignment="1">
      <alignment horizontal="center" vertical="center" wrapText="1"/>
    </xf>
    <xf numFmtId="170" fontId="4" fillId="4" borderId="12" xfId="1" applyNumberFormat="1" applyFont="1" applyFill="1" applyBorder="1" applyAlignment="1">
      <alignment horizontal="center" vertical="center"/>
    </xf>
    <xf numFmtId="170" fontId="19" fillId="0" borderId="2" xfId="0" applyNumberFormat="1" applyFont="1" applyFill="1" applyBorder="1" applyAlignment="1">
      <alignment horizontal="center" vertical="center" wrapText="1"/>
    </xf>
    <xf numFmtId="170" fontId="20" fillId="0" borderId="2" xfId="0" applyNumberFormat="1" applyFont="1" applyBorder="1" applyAlignment="1">
      <alignment horizontal="center" vertical="center" wrapText="1"/>
    </xf>
    <xf numFmtId="170" fontId="21" fillId="0" borderId="2" xfId="0" applyNumberFormat="1" applyFont="1" applyBorder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/>
    </xf>
    <xf numFmtId="170" fontId="4" fillId="0" borderId="0" xfId="3" applyNumberFormat="1" applyFont="1" applyAlignment="1">
      <alignment horizontal="center" vertical="center" wrapText="1"/>
    </xf>
    <xf numFmtId="170" fontId="4" fillId="0" borderId="0" xfId="1" applyNumberFormat="1" applyFont="1" applyBorder="1" applyAlignment="1">
      <alignment horizontal="center" vertical="center" wrapText="1"/>
    </xf>
    <xf numFmtId="170" fontId="4" fillId="0" borderId="2" xfId="1" applyNumberFormat="1" applyFont="1" applyFill="1" applyBorder="1" applyAlignment="1">
      <alignment horizontal="center" vertical="center" wrapText="1"/>
    </xf>
    <xf numFmtId="170" fontId="9" fillId="0" borderId="2" xfId="1" applyNumberFormat="1" applyFont="1" applyFill="1" applyBorder="1" applyAlignment="1">
      <alignment horizontal="center" vertical="center" wrapText="1"/>
    </xf>
    <xf numFmtId="170" fontId="27" fillId="8" borderId="14" xfId="1" applyNumberFormat="1" applyFont="1" applyFill="1" applyBorder="1" applyAlignment="1">
      <alignment horizontal="center" vertical="center" wrapText="1"/>
    </xf>
    <xf numFmtId="170" fontId="3" fillId="0" borderId="0" xfId="1" applyNumberFormat="1" applyFont="1" applyAlignment="1">
      <alignment horizontal="center" vertical="center" wrapText="1"/>
    </xf>
    <xf numFmtId="0" fontId="29" fillId="0" borderId="0" xfId="1" applyFont="1" applyFill="1" applyAlignment="1">
      <alignment vertical="center"/>
    </xf>
    <xf numFmtId="43" fontId="29" fillId="0" borderId="0" xfId="68" applyFont="1" applyFill="1" applyAlignment="1">
      <alignment vertical="center"/>
    </xf>
    <xf numFmtId="43" fontId="29" fillId="0" borderId="0" xfId="1" applyNumberFormat="1" applyFont="1" applyAlignment="1">
      <alignment vertical="center"/>
    </xf>
    <xf numFmtId="0" fontId="28" fillId="0" borderId="0" xfId="1" applyFont="1" applyAlignment="1">
      <alignment horizontal="center" vertical="center" wrapText="1"/>
    </xf>
    <xf numFmtId="43" fontId="3" fillId="7" borderId="2" xfId="68" applyFont="1" applyFill="1" applyBorder="1" applyAlignment="1">
      <alignment horizontal="center" vertical="center"/>
    </xf>
    <xf numFmtId="0" fontId="27" fillId="8" borderId="1" xfId="1" applyFont="1" applyFill="1" applyBorder="1" applyAlignment="1">
      <alignment vertical="center"/>
    </xf>
    <xf numFmtId="0" fontId="27" fillId="8" borderId="1" xfId="1" applyFont="1" applyFill="1" applyBorder="1" applyAlignment="1">
      <alignment vertical="center" wrapText="1"/>
    </xf>
    <xf numFmtId="0" fontId="27" fillId="8" borderId="1" xfId="1" applyFont="1" applyFill="1" applyBorder="1" applyAlignment="1">
      <alignment horizontal="center" vertical="center" wrapText="1"/>
    </xf>
    <xf numFmtId="14" fontId="27" fillId="8" borderId="1" xfId="1" applyNumberFormat="1" applyFont="1" applyFill="1" applyBorder="1" applyAlignment="1">
      <alignment horizontal="center" vertical="center" wrapText="1"/>
    </xf>
    <xf numFmtId="170" fontId="27" fillId="8" borderId="1" xfId="68" applyNumberFormat="1" applyFont="1" applyFill="1" applyBorder="1" applyAlignment="1">
      <alignment horizontal="center" vertical="center"/>
    </xf>
    <xf numFmtId="43" fontId="27" fillId="8" borderId="1" xfId="68" applyFont="1" applyFill="1" applyBorder="1" applyAlignment="1">
      <alignment vertical="center"/>
    </xf>
    <xf numFmtId="43" fontId="27" fillId="9" borderId="1" xfId="68" applyFont="1" applyFill="1" applyBorder="1" applyAlignment="1">
      <alignment vertical="center"/>
    </xf>
    <xf numFmtId="170" fontId="27" fillId="8" borderId="1" xfId="68" applyNumberFormat="1" applyFont="1" applyFill="1" applyBorder="1" applyAlignment="1">
      <alignment vertical="center"/>
    </xf>
    <xf numFmtId="9" fontId="27" fillId="8" borderId="1" xfId="70" applyFont="1" applyFill="1" applyBorder="1" applyAlignment="1">
      <alignment vertical="center"/>
    </xf>
    <xf numFmtId="0" fontId="3" fillId="0" borderId="1" xfId="1" applyFont="1" applyBorder="1"/>
    <xf numFmtId="0" fontId="21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>
      <alignment horizontal="center" vertical="center"/>
    </xf>
    <xf numFmtId="43" fontId="4" fillId="2" borderId="2" xfId="68" applyFont="1" applyFill="1" applyBorder="1" applyAlignment="1">
      <alignment horizontal="center" vertical="center" wrapText="1"/>
    </xf>
    <xf numFmtId="9" fontId="3" fillId="7" borderId="2" xfId="70" applyFont="1" applyFill="1" applyBorder="1" applyAlignment="1">
      <alignment vertical="center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horizontal="center" vertical="center" wrapText="1"/>
    </xf>
    <xf numFmtId="170" fontId="20" fillId="10" borderId="2" xfId="0" applyNumberFormat="1" applyFont="1" applyFill="1" applyBorder="1" applyAlignment="1">
      <alignment horizontal="center" vertical="center" wrapText="1"/>
    </xf>
    <xf numFmtId="0" fontId="3" fillId="10" borderId="2" xfId="1" applyFont="1" applyFill="1" applyBorder="1"/>
    <xf numFmtId="170" fontId="3" fillId="10" borderId="2" xfId="1" applyNumberFormat="1" applyFont="1" applyFill="1" applyBorder="1" applyAlignment="1">
      <alignment horizontal="center" vertical="center"/>
    </xf>
    <xf numFmtId="43" fontId="3" fillId="10" borderId="2" xfId="68" applyFont="1" applyFill="1" applyBorder="1"/>
    <xf numFmtId="9" fontId="3" fillId="10" borderId="2" xfId="70" applyFont="1" applyFill="1" applyBorder="1"/>
    <xf numFmtId="0" fontId="21" fillId="1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left" vertical="center" wrapText="1" indent="2"/>
    </xf>
    <xf numFmtId="0" fontId="3" fillId="10" borderId="2" xfId="1" applyFont="1" applyFill="1" applyBorder="1" applyAlignment="1">
      <alignment horizontal="center"/>
    </xf>
    <xf numFmtId="0" fontId="29" fillId="10" borderId="2" xfId="1" applyFont="1" applyFill="1" applyBorder="1"/>
    <xf numFmtId="170" fontId="19" fillId="7" borderId="2" xfId="0" applyNumberFormat="1" applyFont="1" applyFill="1" applyBorder="1" applyAlignment="1">
      <alignment horizontal="center" vertical="center" wrapText="1"/>
    </xf>
    <xf numFmtId="165" fontId="19" fillId="7" borderId="2" xfId="8" applyFont="1" applyFill="1" applyBorder="1" applyAlignment="1">
      <alignment horizontal="center" vertical="center" wrapText="1"/>
    </xf>
    <xf numFmtId="43" fontId="19" fillId="7" borderId="2" xfId="68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170" fontId="20" fillId="7" borderId="2" xfId="0" applyNumberFormat="1" applyFont="1" applyFill="1" applyBorder="1" applyAlignment="1">
      <alignment horizontal="center" vertical="center" wrapText="1"/>
    </xf>
    <xf numFmtId="165" fontId="21" fillId="7" borderId="2" xfId="8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center" vertical="center" wrapText="1"/>
    </xf>
    <xf numFmtId="170" fontId="19" fillId="11" borderId="2" xfId="0" applyNumberFormat="1" applyFont="1" applyFill="1" applyBorder="1" applyAlignment="1">
      <alignment horizontal="center" vertical="center" wrapText="1"/>
    </xf>
    <xf numFmtId="165" fontId="19" fillId="11" borderId="2" xfId="8" applyFont="1" applyFill="1" applyBorder="1" applyAlignment="1">
      <alignment horizontal="center" vertical="center" wrapText="1"/>
    </xf>
    <xf numFmtId="43" fontId="19" fillId="11" borderId="2" xfId="68" applyFont="1" applyFill="1" applyBorder="1" applyAlignment="1">
      <alignment horizontal="center" vertical="center" wrapText="1"/>
    </xf>
    <xf numFmtId="9" fontId="3" fillId="11" borderId="2" xfId="70" applyFont="1" applyFill="1" applyBorder="1" applyAlignment="1">
      <alignment vertical="center"/>
    </xf>
    <xf numFmtId="0" fontId="20" fillId="11" borderId="2" xfId="0" applyFont="1" applyFill="1" applyBorder="1" applyAlignment="1">
      <alignment horizontal="center" vertical="center" wrapText="1"/>
    </xf>
    <xf numFmtId="170" fontId="20" fillId="11" borderId="2" xfId="0" applyNumberFormat="1" applyFont="1" applyFill="1" applyBorder="1" applyAlignment="1">
      <alignment horizontal="center" vertical="center" wrapText="1"/>
    </xf>
    <xf numFmtId="165" fontId="20" fillId="11" borderId="2" xfId="8" applyFont="1" applyFill="1" applyBorder="1" applyAlignment="1">
      <alignment horizontal="right" vertical="center" wrapText="1"/>
    </xf>
    <xf numFmtId="0" fontId="3" fillId="11" borderId="2" xfId="1" applyFont="1" applyFill="1" applyBorder="1"/>
    <xf numFmtId="170" fontId="3" fillId="11" borderId="2" xfId="1" applyNumberFormat="1" applyFont="1" applyFill="1" applyBorder="1" applyAlignment="1">
      <alignment horizontal="center" vertical="center"/>
    </xf>
    <xf numFmtId="43" fontId="3" fillId="11" borderId="2" xfId="68" applyFont="1" applyFill="1" applyBorder="1"/>
    <xf numFmtId="9" fontId="3" fillId="11" borderId="2" xfId="70" applyFont="1" applyFill="1" applyBorder="1"/>
    <xf numFmtId="0" fontId="21" fillId="11" borderId="2" xfId="0" applyFont="1" applyFill="1" applyBorder="1" applyAlignment="1">
      <alignment horizontal="center" vertical="center" wrapText="1"/>
    </xf>
    <xf numFmtId="165" fontId="21" fillId="11" borderId="2" xfId="8" applyFont="1" applyFill="1" applyBorder="1" applyAlignment="1">
      <alignment vertical="center" wrapText="1"/>
    </xf>
    <xf numFmtId="170" fontId="21" fillId="11" borderId="2" xfId="0" applyNumberFormat="1" applyFont="1" applyFill="1" applyBorder="1" applyAlignment="1">
      <alignment horizontal="center" vertical="center" wrapText="1"/>
    </xf>
    <xf numFmtId="43" fontId="20" fillId="11" borderId="2" xfId="68" applyFont="1" applyFill="1" applyBorder="1" applyAlignment="1">
      <alignment horizontal="right" vertical="center" wrapText="1"/>
    </xf>
    <xf numFmtId="165" fontId="21" fillId="11" borderId="2" xfId="8" applyFont="1" applyFill="1" applyBorder="1" applyAlignment="1">
      <alignment horizontal="left" vertical="center" wrapText="1"/>
    </xf>
    <xf numFmtId="43" fontId="3" fillId="11" borderId="2" xfId="68" applyFont="1" applyFill="1" applyBorder="1" applyAlignment="1">
      <alignment vertical="center"/>
    </xf>
    <xf numFmtId="170" fontId="21" fillId="11" borderId="2" xfId="0" applyNumberFormat="1" applyFont="1" applyFill="1" applyBorder="1" applyAlignment="1">
      <alignment horizontal="center" vertical="center"/>
    </xf>
    <xf numFmtId="165" fontId="21" fillId="11" borderId="2" xfId="8" applyFont="1" applyFill="1" applyBorder="1" applyAlignment="1">
      <alignment vertical="center"/>
    </xf>
    <xf numFmtId="43" fontId="29" fillId="11" borderId="2" xfId="68" applyFont="1" applyFill="1" applyBorder="1" applyAlignment="1">
      <alignment vertical="center"/>
    </xf>
    <xf numFmtId="0" fontId="3" fillId="11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170" fontId="3" fillId="0" borderId="2" xfId="1" applyNumberFormat="1" applyFont="1" applyBorder="1" applyAlignment="1">
      <alignment horizontal="center" vertical="center"/>
    </xf>
    <xf numFmtId="0" fontId="3" fillId="9" borderId="2" xfId="1" applyFont="1" applyFill="1" applyBorder="1"/>
    <xf numFmtId="170" fontId="20" fillId="9" borderId="2" xfId="0" applyNumberFormat="1" applyFont="1" applyFill="1" applyBorder="1" applyAlignment="1">
      <alignment horizontal="center" vertical="center" wrapText="1"/>
    </xf>
    <xf numFmtId="170" fontId="3" fillId="9" borderId="2" xfId="1" applyNumberFormat="1" applyFont="1" applyFill="1" applyBorder="1"/>
    <xf numFmtId="43" fontId="3" fillId="9" borderId="2" xfId="68" applyFont="1" applyFill="1" applyBorder="1"/>
    <xf numFmtId="0" fontId="3" fillId="9" borderId="2" xfId="1" applyFont="1" applyFill="1" applyBorder="1" applyAlignment="1">
      <alignment vertical="center"/>
    </xf>
    <xf numFmtId="170" fontId="19" fillId="9" borderId="2" xfId="0" applyNumberFormat="1" applyFont="1" applyFill="1" applyBorder="1" applyAlignment="1">
      <alignment horizontal="center" vertical="center" wrapText="1"/>
    </xf>
    <xf numFmtId="170" fontId="3" fillId="9" borderId="2" xfId="1" applyNumberFormat="1" applyFont="1" applyFill="1" applyBorder="1" applyAlignment="1">
      <alignment vertical="center"/>
    </xf>
    <xf numFmtId="170" fontId="3" fillId="9" borderId="2" xfId="1" applyNumberFormat="1" applyFont="1" applyFill="1" applyBorder="1" applyAlignment="1">
      <alignment horizontal="center" vertical="center"/>
    </xf>
    <xf numFmtId="170" fontId="3" fillId="9" borderId="2" xfId="1" applyNumberFormat="1" applyFont="1" applyFill="1" applyBorder="1" applyAlignment="1">
      <alignment horizontal="center" vertical="center" wrapText="1"/>
    </xf>
    <xf numFmtId="170" fontId="29" fillId="9" borderId="2" xfId="1" applyNumberFormat="1" applyFont="1" applyFill="1" applyBorder="1" applyAlignment="1">
      <alignment horizontal="center" vertical="center"/>
    </xf>
    <xf numFmtId="170" fontId="3" fillId="0" borderId="2" xfId="1" applyNumberFormat="1" applyFont="1" applyBorder="1"/>
    <xf numFmtId="43" fontId="19" fillId="9" borderId="2" xfId="68" applyFont="1" applyFill="1" applyBorder="1" applyAlignment="1">
      <alignment horizontal="center" vertical="center" wrapText="1"/>
    </xf>
    <xf numFmtId="43" fontId="3" fillId="7" borderId="2" xfId="68" applyFont="1" applyFill="1" applyBorder="1" applyAlignment="1">
      <alignment vertical="center"/>
    </xf>
    <xf numFmtId="43" fontId="3" fillId="0" borderId="2" xfId="68" applyFont="1" applyBorder="1"/>
    <xf numFmtId="9" fontId="3" fillId="9" borderId="2" xfId="70" applyFont="1" applyFill="1" applyBorder="1" applyAlignment="1">
      <alignment vertical="center"/>
    </xf>
    <xf numFmtId="9" fontId="3" fillId="9" borderId="2" xfId="70" applyFont="1" applyFill="1" applyBorder="1"/>
    <xf numFmtId="9" fontId="3" fillId="0" borderId="2" xfId="70" applyFont="1" applyBorder="1"/>
    <xf numFmtId="0" fontId="4" fillId="3" borderId="2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3" fillId="0" borderId="0" xfId="1" applyFont="1"/>
    <xf numFmtId="43" fontId="30" fillId="12" borderId="2" xfId="68" applyFont="1" applyFill="1" applyBorder="1" applyAlignment="1">
      <alignment horizontal="center" vertical="center" wrapText="1"/>
    </xf>
    <xf numFmtId="43" fontId="3" fillId="12" borderId="2" xfId="68" applyFont="1" applyFill="1" applyBorder="1"/>
    <xf numFmtId="43" fontId="3" fillId="13" borderId="2" xfId="68" applyFont="1" applyFill="1" applyBorder="1" applyAlignment="1">
      <alignment vertical="center"/>
    </xf>
    <xf numFmtId="43" fontId="3" fillId="13" borderId="2" xfId="68" applyFont="1" applyFill="1" applyBorder="1" applyAlignment="1">
      <alignment horizontal="center" vertical="center"/>
    </xf>
    <xf numFmtId="43" fontId="3" fillId="14" borderId="2" xfId="68" applyFont="1" applyFill="1" applyBorder="1" applyAlignment="1">
      <alignment vertical="center"/>
    </xf>
    <xf numFmtId="43" fontId="3" fillId="13" borderId="2" xfId="68" applyFont="1" applyFill="1" applyBorder="1"/>
    <xf numFmtId="43" fontId="4" fillId="2" borderId="2" xfId="68" applyFont="1" applyFill="1" applyBorder="1" applyAlignment="1">
      <alignment horizontal="center" vertical="center" wrapText="1"/>
    </xf>
    <xf numFmtId="43" fontId="31" fillId="0" borderId="9" xfId="68" applyFont="1" applyBorder="1" applyAlignment="1">
      <alignment horizontal="center" vertical="top"/>
    </xf>
    <xf numFmtId="43" fontId="31" fillId="4" borderId="0" xfId="68" applyFont="1" applyFill="1" applyBorder="1" applyAlignment="1">
      <alignment horizontal="center"/>
    </xf>
    <xf numFmtId="43" fontId="32" fillId="4" borderId="12" xfId="68" applyFont="1" applyFill="1" applyBorder="1" applyAlignment="1">
      <alignment horizontal="center"/>
    </xf>
    <xf numFmtId="43" fontId="31" fillId="2" borderId="2" xfId="68" applyFont="1" applyFill="1" applyBorder="1" applyAlignment="1">
      <alignment horizontal="center" vertical="center" wrapText="1"/>
    </xf>
    <xf numFmtId="43" fontId="31" fillId="8" borderId="2" xfId="68" applyFont="1" applyFill="1" applyBorder="1" applyAlignment="1">
      <alignment horizontal="center" vertical="center" wrapText="1"/>
    </xf>
    <xf numFmtId="43" fontId="32" fillId="0" borderId="2" xfId="68" applyFont="1" applyFill="1" applyBorder="1"/>
    <xf numFmtId="43" fontId="33" fillId="9" borderId="2" xfId="68" applyFont="1" applyFill="1" applyBorder="1" applyAlignment="1">
      <alignment horizontal="center" vertical="center" wrapText="1"/>
    </xf>
    <xf numFmtId="43" fontId="32" fillId="9" borderId="2" xfId="68" applyFont="1" applyFill="1" applyBorder="1"/>
    <xf numFmtId="43" fontId="32" fillId="7" borderId="2" xfId="68" applyFont="1" applyFill="1" applyBorder="1" applyAlignment="1">
      <alignment vertical="center"/>
    </xf>
    <xf numFmtId="43" fontId="32" fillId="7" borderId="2" xfId="68" applyFont="1" applyFill="1" applyBorder="1"/>
    <xf numFmtId="43" fontId="32" fillId="0" borderId="2" xfId="68" applyFont="1" applyBorder="1"/>
    <xf numFmtId="43" fontId="34" fillId="8" borderId="1" xfId="68" applyFont="1" applyFill="1" applyBorder="1" applyAlignment="1">
      <alignment vertical="center"/>
    </xf>
    <xf numFmtId="43" fontId="32" fillId="0" borderId="0" xfId="68" applyFont="1" applyBorder="1"/>
    <xf numFmtId="43" fontId="35" fillId="2" borderId="2" xfId="68" applyFont="1" applyFill="1" applyBorder="1" applyAlignment="1">
      <alignment horizontal="center" vertical="center" wrapText="1"/>
    </xf>
    <xf numFmtId="0" fontId="35" fillId="10" borderId="2" xfId="1" applyFont="1" applyFill="1" applyBorder="1" applyAlignment="1">
      <alignment horizontal="center" vertical="center" wrapText="1"/>
    </xf>
    <xf numFmtId="170" fontId="35" fillId="10" borderId="2" xfId="1" applyNumberFormat="1" applyFont="1" applyFill="1" applyBorder="1" applyAlignment="1">
      <alignment horizontal="center" vertical="center" wrapText="1"/>
    </xf>
    <xf numFmtId="43" fontId="35" fillId="10" borderId="2" xfId="68" applyFont="1" applyFill="1" applyBorder="1" applyAlignment="1">
      <alignment horizontal="center" vertical="center" wrapText="1"/>
    </xf>
    <xf numFmtId="9" fontId="35" fillId="10" borderId="2" xfId="70" applyFont="1" applyFill="1" applyBorder="1" applyAlignment="1">
      <alignment horizontal="center" vertical="center" wrapText="1"/>
    </xf>
    <xf numFmtId="0" fontId="37" fillId="10" borderId="0" xfId="1" applyFont="1" applyFill="1" applyAlignment="1">
      <alignment vertical="center"/>
    </xf>
    <xf numFmtId="0" fontId="39" fillId="10" borderId="2" xfId="0" applyFont="1" applyFill="1" applyBorder="1" applyAlignment="1">
      <alignment horizontal="center" vertical="center" wrapText="1"/>
    </xf>
    <xf numFmtId="0" fontId="37" fillId="0" borderId="2" xfId="1" applyFont="1" applyBorder="1" applyAlignment="1">
      <alignment vertical="center"/>
    </xf>
    <xf numFmtId="170" fontId="37" fillId="0" borderId="2" xfId="1" applyNumberFormat="1" applyFont="1" applyBorder="1" applyAlignment="1">
      <alignment horizontal="center" vertical="center"/>
    </xf>
    <xf numFmtId="2" fontId="39" fillId="10" borderId="2" xfId="0" applyNumberFormat="1" applyFont="1" applyFill="1" applyBorder="1" applyAlignment="1">
      <alignment horizontal="right" vertical="center" wrapText="1"/>
    </xf>
    <xf numFmtId="43" fontId="37" fillId="0" borderId="2" xfId="68" applyFont="1" applyFill="1" applyBorder="1" applyAlignment="1">
      <alignment vertical="center"/>
    </xf>
    <xf numFmtId="2" fontId="39" fillId="10" borderId="2" xfId="0" applyNumberFormat="1" applyFont="1" applyFill="1" applyBorder="1" applyAlignment="1">
      <alignment horizontal="center" vertical="center" wrapText="1"/>
    </xf>
    <xf numFmtId="9" fontId="37" fillId="0" borderId="2" xfId="70" applyFont="1" applyFill="1" applyBorder="1" applyAlignment="1">
      <alignment vertical="center"/>
    </xf>
    <xf numFmtId="0" fontId="37" fillId="0" borderId="0" xfId="1" applyFont="1" applyAlignment="1">
      <alignment vertical="center"/>
    </xf>
    <xf numFmtId="0" fontId="40" fillId="0" borderId="2" xfId="0" applyFont="1" applyBorder="1" applyAlignment="1">
      <alignment horizontal="center" vertical="center"/>
    </xf>
    <xf numFmtId="2" fontId="41" fillId="0" borderId="2" xfId="0" applyNumberFormat="1" applyFont="1" applyBorder="1" applyAlignment="1">
      <alignment horizontal="right" vertical="center"/>
    </xf>
    <xf numFmtId="0" fontId="4" fillId="2" borderId="2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4" fillId="10" borderId="2" xfId="1" applyFont="1" applyFill="1" applyBorder="1" applyAlignment="1">
      <alignment horizontal="center" vertical="center"/>
    </xf>
    <xf numFmtId="0" fontId="27" fillId="10" borderId="2" xfId="1" applyFont="1" applyFill="1" applyBorder="1" applyAlignment="1">
      <alignment horizontal="left"/>
    </xf>
    <xf numFmtId="0" fontId="26" fillId="10" borderId="2" xfId="1" applyFont="1" applyFill="1" applyBorder="1" applyAlignment="1">
      <alignment vertical="center"/>
    </xf>
    <xf numFmtId="0" fontId="3" fillId="10" borderId="2" xfId="1" applyFont="1" applyFill="1" applyBorder="1" applyAlignment="1">
      <alignment horizontal="center" vertical="center"/>
    </xf>
    <xf numFmtId="0" fontId="36" fillId="10" borderId="2" xfId="1" applyFont="1" applyFill="1" applyBorder="1" applyAlignment="1">
      <alignment horizontal="left" vertical="center" wrapText="1"/>
    </xf>
    <xf numFmtId="0" fontId="38" fillId="10" borderId="2" xfId="8" applyNumberFormat="1" applyFont="1" applyFill="1" applyBorder="1" applyAlignment="1">
      <alignment horizontal="center" vertical="center" wrapText="1"/>
    </xf>
    <xf numFmtId="0" fontId="35" fillId="10" borderId="2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left"/>
    </xf>
    <xf numFmtId="0" fontId="3" fillId="10" borderId="2" xfId="1" applyFont="1" applyFill="1" applyBorder="1" applyAlignment="1">
      <alignment wrapText="1"/>
    </xf>
    <xf numFmtId="0" fontId="3" fillId="10" borderId="0" xfId="1" applyFont="1" applyFill="1"/>
    <xf numFmtId="0" fontId="42" fillId="8" borderId="2" xfId="1" applyFont="1" applyFill="1" applyBorder="1" applyAlignment="1">
      <alignment vertical="center"/>
    </xf>
    <xf numFmtId="43" fontId="3" fillId="0" borderId="2" xfId="68" applyFont="1" applyFill="1" applyBorder="1" applyAlignment="1">
      <alignment horizontal="right" vertical="center"/>
    </xf>
    <xf numFmtId="171" fontId="0" fillId="0" borderId="2" xfId="68" applyNumberFormat="1" applyFont="1" applyFill="1" applyBorder="1" applyAlignment="1">
      <alignment vertical="center"/>
    </xf>
    <xf numFmtId="43" fontId="0" fillId="0" borderId="2" xfId="68" applyFont="1" applyFill="1" applyBorder="1" applyAlignment="1">
      <alignment vertical="center"/>
    </xf>
    <xf numFmtId="2" fontId="41" fillId="7" borderId="2" xfId="0" applyNumberFormat="1" applyFont="1" applyFill="1" applyBorder="1" applyAlignment="1">
      <alignment horizontal="center" vertical="center"/>
    </xf>
    <xf numFmtId="9" fontId="35" fillId="7" borderId="2" xfId="70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vertical="center"/>
    </xf>
    <xf numFmtId="170" fontId="3" fillId="7" borderId="2" xfId="1" applyNumberFormat="1" applyFont="1" applyFill="1" applyBorder="1" applyAlignment="1">
      <alignment vertical="center"/>
    </xf>
    <xf numFmtId="43" fontId="33" fillId="7" borderId="2" xfId="68" applyFont="1" applyFill="1" applyBorder="1" applyAlignment="1">
      <alignment horizontal="center" vertical="center" wrapText="1"/>
    </xf>
    <xf numFmtId="43" fontId="30" fillId="13" borderId="2" xfId="68" applyFont="1" applyFill="1" applyBorder="1" applyAlignment="1">
      <alignment horizontal="center" vertical="center" wrapText="1"/>
    </xf>
    <xf numFmtId="170" fontId="3" fillId="7" borderId="2" xfId="1" applyNumberFormat="1" applyFont="1" applyFill="1" applyBorder="1" applyAlignment="1">
      <alignment horizontal="center" vertical="center"/>
    </xf>
    <xf numFmtId="170" fontId="3" fillId="7" borderId="2" xfId="1" applyNumberFormat="1" applyFont="1" applyFill="1" applyBorder="1"/>
    <xf numFmtId="0" fontId="19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vertical="center" wrapText="1"/>
    </xf>
    <xf numFmtId="168" fontId="19" fillId="9" borderId="2" xfId="0" applyNumberFormat="1" applyFont="1" applyFill="1" applyBorder="1" applyAlignment="1">
      <alignment horizontal="center" vertical="center" wrapText="1"/>
    </xf>
    <xf numFmtId="165" fontId="19" fillId="9" borderId="2" xfId="8" applyFont="1" applyFill="1" applyBorder="1" applyAlignment="1">
      <alignment horizontal="center" vertical="center" wrapText="1"/>
    </xf>
    <xf numFmtId="0" fontId="3" fillId="9" borderId="0" xfId="1" applyFont="1" applyFill="1" applyBorder="1"/>
    <xf numFmtId="0" fontId="20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left" vertical="center" wrapText="1" indent="2"/>
    </xf>
    <xf numFmtId="14" fontId="20" fillId="9" borderId="2" xfId="0" applyNumberFormat="1" applyFont="1" applyFill="1" applyBorder="1" applyAlignment="1">
      <alignment horizontal="center" vertical="center" wrapText="1"/>
    </xf>
    <xf numFmtId="165" fontId="20" fillId="9" borderId="2" xfId="8" applyFont="1" applyFill="1" applyBorder="1" applyAlignment="1">
      <alignment horizontal="right" vertical="center" wrapText="1"/>
    </xf>
    <xf numFmtId="43" fontId="20" fillId="9" borderId="2" xfId="68" applyFont="1" applyFill="1" applyBorder="1" applyAlignment="1">
      <alignment horizontal="right" vertical="center" wrapText="1"/>
    </xf>
    <xf numFmtId="168" fontId="20" fillId="9" borderId="2" xfId="0" applyNumberFormat="1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165" fontId="21" fillId="9" borderId="2" xfId="8" applyFont="1" applyFill="1" applyBorder="1" applyAlignment="1">
      <alignment vertical="center" wrapText="1"/>
    </xf>
    <xf numFmtId="168" fontId="21" fillId="9" borderId="2" xfId="0" applyNumberFormat="1" applyFont="1" applyFill="1" applyBorder="1" applyAlignment="1">
      <alignment horizontal="center" vertical="center" wrapText="1"/>
    </xf>
    <xf numFmtId="2" fontId="21" fillId="9" borderId="2" xfId="0" applyNumberFormat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left" vertical="center" wrapText="1" indent="2"/>
    </xf>
    <xf numFmtId="165" fontId="21" fillId="9" borderId="2" xfId="8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center" wrapText="1"/>
    </xf>
    <xf numFmtId="168" fontId="22" fillId="9" borderId="2" xfId="0" applyNumberFormat="1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left" wrapText="1" indent="2"/>
    </xf>
    <xf numFmtId="168" fontId="21" fillId="9" borderId="2" xfId="0" applyNumberFormat="1" applyFont="1" applyFill="1" applyBorder="1" applyAlignment="1">
      <alignment horizontal="center" vertical="center"/>
    </xf>
    <xf numFmtId="43" fontId="21" fillId="9" borderId="2" xfId="68" applyFont="1" applyFill="1" applyBorder="1" applyAlignment="1">
      <alignment vertical="center" wrapText="1"/>
    </xf>
    <xf numFmtId="170" fontId="21" fillId="9" borderId="2" xfId="0" applyNumberFormat="1" applyFont="1" applyFill="1" applyBorder="1" applyAlignment="1">
      <alignment horizontal="center" vertical="center" wrapText="1"/>
    </xf>
    <xf numFmtId="43" fontId="21" fillId="9" borderId="2" xfId="68" applyFont="1" applyFill="1" applyBorder="1" applyAlignment="1">
      <alignment horizontal="left" vertical="center" wrapText="1"/>
    </xf>
    <xf numFmtId="43" fontId="22" fillId="9" borderId="2" xfId="68" applyFont="1" applyFill="1" applyBorder="1" applyAlignment="1">
      <alignment vertical="center" wrapText="1"/>
    </xf>
    <xf numFmtId="170" fontId="21" fillId="9" borderId="2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169" fontId="4" fillId="2" borderId="2" xfId="68" applyNumberFormat="1" applyFont="1" applyFill="1" applyBorder="1" applyAlignment="1">
      <alignment horizontal="center" vertical="center" wrapText="1"/>
    </xf>
    <xf numFmtId="43" fontId="4" fillId="2" borderId="2" xfId="68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0" fontId="28" fillId="2" borderId="5" xfId="1" applyFont="1" applyFill="1" applyBorder="1" applyAlignment="1">
      <alignment horizontal="center" vertical="center" wrapText="1"/>
    </xf>
    <xf numFmtId="9" fontId="4" fillId="2" borderId="2" xfId="70" applyFont="1" applyFill="1" applyBorder="1" applyAlignment="1">
      <alignment horizontal="center" vertical="center" wrapText="1"/>
    </xf>
    <xf numFmtId="43" fontId="4" fillId="2" borderId="1" xfId="68" applyFont="1" applyFill="1" applyBorder="1" applyAlignment="1">
      <alignment horizontal="center" vertical="center" wrapText="1"/>
    </xf>
    <xf numFmtId="43" fontId="4" fillId="2" borderId="5" xfId="68" applyFont="1" applyFill="1" applyBorder="1" applyAlignment="1">
      <alignment horizontal="center" vertical="center" wrapText="1"/>
    </xf>
    <xf numFmtId="170" fontId="4" fillId="2" borderId="2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3" fontId="28" fillId="2" borderId="1" xfId="68" applyFont="1" applyFill="1" applyBorder="1" applyAlignment="1">
      <alignment horizontal="center" vertical="center" wrapText="1"/>
    </xf>
    <xf numFmtId="43" fontId="28" fillId="2" borderId="4" xfId="68" applyFont="1" applyFill="1" applyBorder="1" applyAlignment="1">
      <alignment horizontal="center" vertical="center" wrapText="1"/>
    </xf>
    <xf numFmtId="43" fontId="28" fillId="2" borderId="5" xfId="68" applyFont="1" applyFill="1" applyBorder="1" applyAlignment="1">
      <alignment horizontal="center" vertical="center" wrapText="1"/>
    </xf>
    <xf numFmtId="43" fontId="4" fillId="2" borderId="4" xfId="68" applyFont="1" applyFill="1" applyBorder="1" applyAlignment="1">
      <alignment horizontal="center" vertical="center" wrapText="1"/>
    </xf>
    <xf numFmtId="0" fontId="3" fillId="12" borderId="2" xfId="1" applyFont="1" applyFill="1" applyBorder="1" applyAlignment="1">
      <alignment vertical="center"/>
    </xf>
    <xf numFmtId="0" fontId="3" fillId="12" borderId="2" xfId="1" applyFont="1" applyFill="1" applyBorder="1" applyAlignment="1">
      <alignment wrapText="1"/>
    </xf>
    <xf numFmtId="0" fontId="3" fillId="12" borderId="2" xfId="1" applyFont="1" applyFill="1" applyBorder="1"/>
    <xf numFmtId="0" fontId="3" fillId="12" borderId="2" xfId="1" applyFont="1" applyFill="1" applyBorder="1" applyAlignment="1">
      <alignment horizontal="left" vertical="center"/>
    </xf>
    <xf numFmtId="0" fontId="3" fillId="12" borderId="2" xfId="1" applyFont="1" applyFill="1" applyBorder="1" applyAlignment="1">
      <alignment horizontal="left" vertical="center" wrapText="1"/>
    </xf>
    <xf numFmtId="0" fontId="3" fillId="12" borderId="2" xfId="1" applyFont="1" applyFill="1" applyBorder="1" applyAlignment="1">
      <alignment vertical="center" wrapText="1"/>
    </xf>
    <xf numFmtId="0" fontId="43" fillId="12" borderId="2" xfId="1" applyFont="1" applyFill="1" applyBorder="1" applyAlignment="1">
      <alignment vertical="center" wrapText="1"/>
    </xf>
    <xf numFmtId="0" fontId="43" fillId="0" borderId="2" xfId="1" applyFont="1" applyFill="1" applyBorder="1" applyAlignment="1">
      <alignment vertical="top" wrapText="1"/>
    </xf>
    <xf numFmtId="0" fontId="3" fillId="13" borderId="2" xfId="1" applyFont="1" applyFill="1" applyBorder="1" applyAlignment="1">
      <alignment vertical="center"/>
    </xf>
    <xf numFmtId="0" fontId="3" fillId="13" borderId="2" xfId="1" applyFont="1" applyFill="1" applyBorder="1"/>
    <xf numFmtId="0" fontId="35" fillId="15" borderId="2" xfId="1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vertical="center"/>
    </xf>
    <xf numFmtId="0" fontId="3" fillId="12" borderId="2" xfId="1" applyFont="1" applyFill="1" applyBorder="1" applyAlignment="1">
      <alignment horizontal="center" vertical="center"/>
    </xf>
    <xf numFmtId="0" fontId="44" fillId="12" borderId="2" xfId="0" applyFont="1" applyFill="1" applyBorder="1" applyAlignment="1" applyProtection="1">
      <alignment horizontal="center" vertical="center" wrapText="1"/>
      <protection locked="0"/>
    </xf>
    <xf numFmtId="0" fontId="43" fillId="0" borderId="2" xfId="1" applyFont="1" applyFill="1" applyBorder="1" applyAlignment="1">
      <alignment horizontal="left" vertical="center" wrapText="1"/>
    </xf>
    <xf numFmtId="0" fontId="3" fillId="13" borderId="2" xfId="1" applyFont="1" applyFill="1" applyBorder="1" applyAlignment="1">
      <alignment horizontal="center" vertical="center"/>
    </xf>
    <xf numFmtId="0" fontId="3" fillId="13" borderId="2" xfId="1" applyFont="1" applyFill="1" applyBorder="1" applyAlignment="1">
      <alignment horizontal="left" vertical="center" wrapText="1"/>
    </xf>
    <xf numFmtId="0" fontId="44" fillId="0" borderId="2" xfId="0" applyFont="1" applyFill="1" applyBorder="1" applyAlignment="1" applyProtection="1">
      <alignment horizontal="center" vertical="center" wrapText="1"/>
      <protection locked="0"/>
    </xf>
    <xf numFmtId="43" fontId="35" fillId="15" borderId="2" xfId="68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vertical="center" wrapText="1"/>
    </xf>
    <xf numFmtId="0" fontId="43" fillId="13" borderId="2" xfId="1" applyFont="1" applyFill="1" applyBorder="1" applyAlignment="1">
      <alignment wrapText="1"/>
    </xf>
    <xf numFmtId="0" fontId="43" fillId="13" borderId="2" xfId="1" applyFont="1" applyFill="1" applyBorder="1"/>
  </cellXfs>
  <cellStyles count="84">
    <cellStyle name="Body" xfId="5"/>
    <cellStyle name="Comma" xfId="68" builtinId="3"/>
    <cellStyle name="Comma  - Style1" xfId="6"/>
    <cellStyle name="Comma 10" xfId="83"/>
    <cellStyle name="Comma 11 2" xfId="7"/>
    <cellStyle name="Comma 11 2 2" xfId="71"/>
    <cellStyle name="Comma 2" xfId="8"/>
    <cellStyle name="Comma 2 2" xfId="9"/>
    <cellStyle name="Comma 2 2 2" xfId="10"/>
    <cellStyle name="Comma 2 2 3" xfId="73"/>
    <cellStyle name="Comma 2 3" xfId="11"/>
    <cellStyle name="Comma 2 3 2" xfId="74"/>
    <cellStyle name="Comma 2 4" xfId="12"/>
    <cellStyle name="Comma 2 5" xfId="72"/>
    <cellStyle name="Comma 3" xfId="13"/>
    <cellStyle name="Comma 3 2" xfId="14"/>
    <cellStyle name="Comma 3 2 2" xfId="76"/>
    <cellStyle name="Comma 3 3" xfId="75"/>
    <cellStyle name="Comma 4" xfId="15"/>
    <cellStyle name="Comma 4 2" xfId="16"/>
    <cellStyle name="Comma 4 2 2" xfId="78"/>
    <cellStyle name="Comma 4 3" xfId="77"/>
    <cellStyle name="Comma 5" xfId="17"/>
    <cellStyle name="Comma 5 2" xfId="79"/>
    <cellStyle name="Comma 6" xfId="18"/>
    <cellStyle name="Comma 6 2" xfId="19"/>
    <cellStyle name="Comma 6 3" xfId="20"/>
    <cellStyle name="Comma 6 4" xfId="21"/>
    <cellStyle name="Comma 6 5" xfId="80"/>
    <cellStyle name="Comma 7" xfId="22"/>
    <cellStyle name="Comma 8" xfId="23"/>
    <cellStyle name="Comma 8 2" xfId="81"/>
    <cellStyle name="Comma 9" xfId="82"/>
    <cellStyle name="Curren - Style2" xfId="24"/>
    <cellStyle name="Grey" xfId="25"/>
    <cellStyle name="Header1" xfId="26"/>
    <cellStyle name="Header2" xfId="27"/>
    <cellStyle name="Input [yellow]" xfId="28"/>
    <cellStyle name="no dec" xfId="29"/>
    <cellStyle name="Normal" xfId="0" builtinId="0"/>
    <cellStyle name="Normal - Style1" xfId="30"/>
    <cellStyle name="Normal 15" xfId="31"/>
    <cellStyle name="Normal 18" xfId="32"/>
    <cellStyle name="Normal 2" xfId="1"/>
    <cellStyle name="Normal 2 2" xfId="33"/>
    <cellStyle name="Normal 2 2 2" xfId="34"/>
    <cellStyle name="Normal 2 2 2 2" xfId="4"/>
    <cellStyle name="Normal 2 2_Working APR 2007-08 Mahagenco_Bhushan_1.3" xfId="35"/>
    <cellStyle name="Normal 2 3" xfId="36"/>
    <cellStyle name="Normal 2 4" xfId="37"/>
    <cellStyle name="Normal 2 7" xfId="69"/>
    <cellStyle name="Normal 2_ARR FINAL" xfId="38"/>
    <cellStyle name="Normal 3" xfId="39"/>
    <cellStyle name="Normal 3 2" xfId="40"/>
    <cellStyle name="Normal 3 2 2" xfId="41"/>
    <cellStyle name="Normal 39" xfId="42"/>
    <cellStyle name="Normal 4" xfId="43"/>
    <cellStyle name="Normal 4 2" xfId="44"/>
    <cellStyle name="Normal 5" xfId="45"/>
    <cellStyle name="Normal 5 2" xfId="46"/>
    <cellStyle name="Normal 6" xfId="47"/>
    <cellStyle name="Normal 7" xfId="48"/>
    <cellStyle name="Normal 8" xfId="49"/>
    <cellStyle name="Normal 9" xfId="50"/>
    <cellStyle name="Normal_FORMATS 5 YEAR ALOKE 2" xfId="2"/>
    <cellStyle name="Normal_FORMATS 5 YEAR ALOKE 3 2" xfId="3"/>
    <cellStyle name="Percent" xfId="70" builtinId="5"/>
    <cellStyle name="Percent [0]_#6 Temps &amp; Contractors" xfId="51"/>
    <cellStyle name="Percent [2]" xfId="52"/>
    <cellStyle name="Percent 2" xfId="53"/>
    <cellStyle name="Percent 2 2" xfId="54"/>
    <cellStyle name="Percent 2 3" xfId="55"/>
    <cellStyle name="Percent 3" xfId="56"/>
    <cellStyle name="Percent 3 2" xfId="57"/>
    <cellStyle name="Percent 4" xfId="58"/>
    <cellStyle name="Percent 41" xfId="59"/>
    <cellStyle name="Percent 5" xfId="60"/>
    <cellStyle name="Percent 5 2" xfId="61"/>
    <cellStyle name="Percent 5 3" xfId="62"/>
    <cellStyle name="Percent 6" xfId="63"/>
    <cellStyle name="Percent 6 2" xfId="64"/>
    <cellStyle name="Percent 7" xfId="65"/>
    <cellStyle name="Style 1" xfId="66"/>
    <cellStyle name="Style 2" xfId="67"/>
  </cellStyles>
  <dxfs count="633"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A6A6A6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A6A6A6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  <sheetName val="CAPI_01-0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tabSelected="1" view="pageBreakPreview" zoomScale="85" zoomScaleSheetLayoutView="85" workbookViewId="0">
      <selection activeCell="K8" sqref="K8"/>
    </sheetView>
  </sheetViews>
  <sheetFormatPr defaultColWidth="9.140625" defaultRowHeight="15" x14ac:dyDescent="0.25"/>
  <cols>
    <col min="1" max="1" width="6.28515625" style="1" customWidth="1"/>
    <col min="2" max="2" width="21.42578125" style="1" customWidth="1"/>
    <col min="3" max="3" width="13.7109375" style="1" bestFit="1" customWidth="1"/>
    <col min="4" max="4" width="12.5703125" style="1" bestFit="1" customWidth="1"/>
    <col min="5" max="5" width="13.42578125" style="1" bestFit="1" customWidth="1"/>
    <col min="6" max="8" width="13.42578125" style="1" customWidth="1"/>
    <col min="9" max="9" width="13.7109375" style="1" customWidth="1"/>
    <col min="10" max="10" width="12.5703125" style="1" customWidth="1"/>
    <col min="11" max="11" width="13.140625" style="1" customWidth="1"/>
    <col min="12" max="12" width="13.7109375" style="1" customWidth="1"/>
    <col min="13" max="13" width="12.5703125" style="1" customWidth="1"/>
    <col min="14" max="14" width="11.85546875" style="1" customWidth="1"/>
    <col min="15" max="15" width="13.85546875" style="1" customWidth="1"/>
    <col min="16" max="16" width="14.28515625" style="1" customWidth="1"/>
    <col min="17" max="18" width="11.85546875" style="1" customWidth="1"/>
    <col min="19" max="19" width="11.7109375" style="1" bestFit="1" customWidth="1"/>
    <col min="20" max="16384" width="9.140625" style="1"/>
  </cols>
  <sheetData>
    <row r="1" spans="1:19" ht="13.9" customHeight="1" x14ac:dyDescent="0.25">
      <c r="B1" s="137"/>
      <c r="C1" s="137"/>
      <c r="D1" s="137"/>
      <c r="E1" s="137"/>
      <c r="F1" s="137"/>
      <c r="G1" s="137"/>
      <c r="H1" s="136" t="s">
        <v>167</v>
      </c>
      <c r="I1" s="137"/>
      <c r="J1" s="137"/>
      <c r="K1" s="137"/>
      <c r="L1" s="137"/>
      <c r="M1" s="137"/>
      <c r="N1" s="137"/>
      <c r="O1" s="137"/>
      <c r="P1" s="137"/>
      <c r="Q1" s="2"/>
    </row>
    <row r="2" spans="1:19" x14ac:dyDescent="0.25">
      <c r="B2" s="137"/>
      <c r="C2" s="137"/>
      <c r="D2" s="137"/>
      <c r="E2" s="137"/>
      <c r="F2" s="137"/>
      <c r="G2" s="137"/>
      <c r="H2" s="138" t="s">
        <v>0</v>
      </c>
      <c r="I2" s="137"/>
      <c r="J2" s="137"/>
      <c r="K2" s="137"/>
      <c r="L2" s="137"/>
      <c r="M2" s="137"/>
      <c r="N2" s="137"/>
      <c r="O2" s="137"/>
      <c r="P2" s="137"/>
      <c r="Q2" s="3"/>
    </row>
    <row r="3" spans="1:19" ht="13.9" customHeight="1" x14ac:dyDescent="0.25">
      <c r="B3" s="137"/>
      <c r="C3" s="137"/>
      <c r="D3" s="137"/>
      <c r="E3" s="137"/>
      <c r="F3" s="137"/>
      <c r="G3" s="137"/>
      <c r="H3" s="138" t="s">
        <v>1</v>
      </c>
      <c r="I3" s="137"/>
      <c r="J3" s="137"/>
      <c r="K3" s="137"/>
      <c r="L3" s="137"/>
      <c r="M3" s="137"/>
      <c r="N3" s="137"/>
      <c r="O3" s="137"/>
      <c r="P3" s="137"/>
      <c r="Q3" s="137"/>
    </row>
    <row r="4" spans="1:19" s="4" customFormat="1" ht="15" customHeight="1" x14ac:dyDescent="0.25">
      <c r="A4" s="327" t="s">
        <v>3</v>
      </c>
      <c r="B4" s="329" t="s">
        <v>4</v>
      </c>
      <c r="C4" s="331" t="s">
        <v>8</v>
      </c>
      <c r="D4" s="332"/>
      <c r="E4" s="333"/>
      <c r="F4" s="331" t="s">
        <v>9</v>
      </c>
      <c r="G4" s="332"/>
      <c r="H4" s="333"/>
      <c r="I4" s="331" t="s">
        <v>10</v>
      </c>
      <c r="J4" s="332"/>
      <c r="K4" s="332"/>
      <c r="L4" s="332"/>
      <c r="M4" s="333"/>
      <c r="N4" s="327" t="s">
        <v>256</v>
      </c>
      <c r="O4" s="327"/>
      <c r="P4" s="327"/>
      <c r="Q4" s="327"/>
      <c r="R4" s="327"/>
      <c r="S4" s="327" t="s">
        <v>11</v>
      </c>
    </row>
    <row r="5" spans="1:19" s="4" customFormat="1" ht="42.75" x14ac:dyDescent="0.25">
      <c r="A5" s="327"/>
      <c r="B5" s="329"/>
      <c r="C5" s="238" t="s">
        <v>231</v>
      </c>
      <c r="D5" s="238" t="s">
        <v>12</v>
      </c>
      <c r="E5" s="238" t="s">
        <v>13</v>
      </c>
      <c r="F5" s="238" t="s">
        <v>231</v>
      </c>
      <c r="G5" s="238" t="s">
        <v>12</v>
      </c>
      <c r="H5" s="238" t="s">
        <v>13</v>
      </c>
      <c r="I5" s="238" t="s">
        <v>231</v>
      </c>
      <c r="J5" s="238" t="s">
        <v>14</v>
      </c>
      <c r="K5" s="238" t="s">
        <v>15</v>
      </c>
      <c r="L5" s="238" t="s">
        <v>16</v>
      </c>
      <c r="M5" s="238" t="s">
        <v>17</v>
      </c>
      <c r="N5" s="277" t="s">
        <v>233</v>
      </c>
      <c r="O5" s="277" t="s">
        <v>234</v>
      </c>
      <c r="P5" s="277" t="s">
        <v>235</v>
      </c>
      <c r="Q5" s="277" t="s">
        <v>236</v>
      </c>
      <c r="R5" s="277" t="s">
        <v>237</v>
      </c>
      <c r="S5" s="327"/>
    </row>
    <row r="6" spans="1:19" s="4" customFormat="1" ht="28.5" x14ac:dyDescent="0.25">
      <c r="A6" s="328"/>
      <c r="B6" s="330"/>
      <c r="C6" s="238" t="s">
        <v>18</v>
      </c>
      <c r="D6" s="238" t="s">
        <v>19</v>
      </c>
      <c r="E6" s="238" t="s">
        <v>20</v>
      </c>
      <c r="F6" s="238" t="s">
        <v>21</v>
      </c>
      <c r="G6" s="238" t="s">
        <v>22</v>
      </c>
      <c r="H6" s="238" t="s">
        <v>23</v>
      </c>
      <c r="I6" s="238" t="s">
        <v>24</v>
      </c>
      <c r="J6" s="238" t="s">
        <v>25</v>
      </c>
      <c r="K6" s="238" t="s">
        <v>26</v>
      </c>
      <c r="L6" s="238" t="s">
        <v>27</v>
      </c>
      <c r="M6" s="238" t="s">
        <v>28</v>
      </c>
      <c r="N6" s="277" t="s">
        <v>232</v>
      </c>
      <c r="O6" s="277" t="s">
        <v>232</v>
      </c>
      <c r="P6" s="277" t="s">
        <v>232</v>
      </c>
      <c r="Q6" s="277" t="s">
        <v>232</v>
      </c>
      <c r="R6" s="277" t="s">
        <v>232</v>
      </c>
      <c r="S6" s="328"/>
    </row>
    <row r="7" spans="1:19" s="5" customFormat="1" x14ac:dyDescent="0.25">
      <c r="A7" s="6">
        <v>1</v>
      </c>
      <c r="B7" s="7" t="s">
        <v>29</v>
      </c>
      <c r="C7" s="290"/>
      <c r="D7" s="290">
        <f>'F4.2'!U102</f>
        <v>0.26236300800000001</v>
      </c>
      <c r="E7" s="290">
        <f>D7-C7</f>
        <v>0.26236300800000001</v>
      </c>
      <c r="F7" s="290"/>
      <c r="G7" s="290">
        <f>'F4.2'!V102</f>
        <v>0.21358713600000001</v>
      </c>
      <c r="H7" s="290">
        <f>G7-F7</f>
        <v>0.21358713600000001</v>
      </c>
      <c r="I7" s="290"/>
      <c r="J7" s="290">
        <f>'F4.2'!W102</f>
        <v>5.54</v>
      </c>
      <c r="K7" s="290"/>
      <c r="L7" s="290">
        <f>J7+K7</f>
        <v>5.54</v>
      </c>
      <c r="M7" s="290">
        <f>L7-I7</f>
        <v>5.54</v>
      </c>
      <c r="N7" s="118">
        <f>'F4.2'!X102</f>
        <v>0</v>
      </c>
      <c r="O7" s="118">
        <f>'F4.2'!Y102</f>
        <v>398</v>
      </c>
      <c r="P7" s="118">
        <f>'F4.2'!Z102</f>
        <v>0</v>
      </c>
      <c r="Q7" s="118">
        <f>'F4.2'!AA102</f>
        <v>0</v>
      </c>
      <c r="R7" s="118">
        <f>'F4.2'!AB102</f>
        <v>0</v>
      </c>
      <c r="S7" s="8"/>
    </row>
    <row r="8" spans="1:19" s="5" customFormat="1" x14ac:dyDescent="0.25">
      <c r="A8" s="6">
        <f>A7+1</f>
        <v>2</v>
      </c>
      <c r="B8" s="9" t="s">
        <v>30</v>
      </c>
      <c r="C8" s="291">
        <v>0</v>
      </c>
      <c r="D8" s="117">
        <f>'F4.2'!AT102</f>
        <v>0.26236300800000001</v>
      </c>
      <c r="E8" s="290">
        <f t="shared" ref="E8:E9" si="0">D8-C8</f>
        <v>0.26236300800000001</v>
      </c>
      <c r="F8" s="292">
        <v>5.54</v>
      </c>
      <c r="G8" s="117">
        <f>'F4.2'!AU102</f>
        <v>0.40792913600000003</v>
      </c>
      <c r="H8" s="290">
        <f t="shared" ref="H8:H9" si="1">G8-F8</f>
        <v>-5.1320708640000001</v>
      </c>
      <c r="I8" s="291">
        <v>0</v>
      </c>
      <c r="J8" s="117">
        <f>'F4.2'!AV102</f>
        <v>5.63</v>
      </c>
      <c r="K8" s="290"/>
      <c r="L8" s="290">
        <f t="shared" ref="L8:L9" si="2">J8+K8</f>
        <v>5.63</v>
      </c>
      <c r="M8" s="290">
        <f t="shared" ref="M8:M9" si="3">L8-I8</f>
        <v>5.63</v>
      </c>
      <c r="N8" s="117">
        <f>'F4.2'!AW102</f>
        <v>0</v>
      </c>
      <c r="O8" s="117">
        <f>'F4.2'!AX102</f>
        <v>398</v>
      </c>
      <c r="P8" s="117">
        <f>'F4.2'!AY102</f>
        <v>0</v>
      </c>
      <c r="Q8" s="117">
        <f>'F4.2'!AZ102</f>
        <v>0</v>
      </c>
      <c r="R8" s="117">
        <f>'F4.2'!BA102</f>
        <v>0</v>
      </c>
      <c r="S8" s="9"/>
    </row>
    <row r="9" spans="1:19" s="5" customFormat="1" x14ac:dyDescent="0.25">
      <c r="A9" s="6">
        <f t="shared" ref="A9:A10" si="4">A8+1</f>
        <v>3</v>
      </c>
      <c r="B9" s="9" t="s">
        <v>31</v>
      </c>
      <c r="C9" s="117"/>
      <c r="D9" s="117"/>
      <c r="E9" s="290">
        <f t="shared" si="0"/>
        <v>0</v>
      </c>
      <c r="F9" s="117"/>
      <c r="G9" s="117"/>
      <c r="H9" s="290">
        <f t="shared" si="1"/>
        <v>0</v>
      </c>
      <c r="I9" s="117"/>
      <c r="J9" s="117"/>
      <c r="K9" s="290"/>
      <c r="L9" s="290">
        <f t="shared" si="2"/>
        <v>0</v>
      </c>
      <c r="M9" s="290">
        <f t="shared" si="3"/>
        <v>0</v>
      </c>
      <c r="N9" s="117"/>
      <c r="O9" s="117"/>
      <c r="P9" s="290"/>
      <c r="Q9" s="117"/>
      <c r="R9" s="117"/>
      <c r="S9" s="9"/>
    </row>
    <row r="10" spans="1:19" s="10" customFormat="1" x14ac:dyDescent="0.25">
      <c r="A10" s="6">
        <f t="shared" si="4"/>
        <v>4</v>
      </c>
      <c r="B10" s="9" t="s">
        <v>32</v>
      </c>
      <c r="C10" s="117">
        <f>SUM(C8:C9)</f>
        <v>0</v>
      </c>
      <c r="D10" s="117">
        <f t="shared" ref="D10:R10" si="5">SUM(D8:D9)</f>
        <v>0.26236300800000001</v>
      </c>
      <c r="E10" s="117">
        <f t="shared" si="5"/>
        <v>0.26236300800000001</v>
      </c>
      <c r="F10" s="117">
        <f t="shared" si="5"/>
        <v>5.54</v>
      </c>
      <c r="G10" s="117">
        <f t="shared" si="5"/>
        <v>0.40792913600000003</v>
      </c>
      <c r="H10" s="117">
        <f t="shared" si="5"/>
        <v>-5.1320708640000001</v>
      </c>
      <c r="I10" s="117">
        <f t="shared" si="5"/>
        <v>0</v>
      </c>
      <c r="J10" s="117">
        <f t="shared" si="5"/>
        <v>5.63</v>
      </c>
      <c r="K10" s="117">
        <f t="shared" si="5"/>
        <v>0</v>
      </c>
      <c r="L10" s="117">
        <f t="shared" si="5"/>
        <v>5.63</v>
      </c>
      <c r="M10" s="117">
        <f t="shared" si="5"/>
        <v>5.63</v>
      </c>
      <c r="N10" s="117">
        <f t="shared" si="5"/>
        <v>0</v>
      </c>
      <c r="O10" s="117">
        <f t="shared" si="5"/>
        <v>398</v>
      </c>
      <c r="P10" s="117">
        <f t="shared" si="5"/>
        <v>0</v>
      </c>
      <c r="Q10" s="117">
        <f t="shared" si="5"/>
        <v>0</v>
      </c>
      <c r="R10" s="117">
        <f t="shared" si="5"/>
        <v>0</v>
      </c>
      <c r="S10" s="9"/>
    </row>
    <row r="11" spans="1:19" s="3" customFormat="1" x14ac:dyDescent="0.25">
      <c r="A11" s="11"/>
      <c r="B11" s="12"/>
      <c r="C11" s="12"/>
      <c r="D11" s="12"/>
      <c r="E11" s="12"/>
      <c r="F11" s="12"/>
      <c r="G11" s="12"/>
      <c r="H11" s="12"/>
      <c r="I11" s="13"/>
      <c r="J11" s="14"/>
      <c r="K11" s="14"/>
      <c r="L11" s="14"/>
      <c r="M11" s="14"/>
      <c r="N11" s="14"/>
      <c r="O11" s="14"/>
      <c r="P11" s="14"/>
      <c r="Q11" s="14"/>
    </row>
    <row r="12" spans="1:19" s="15" customFormat="1" x14ac:dyDescent="0.25">
      <c r="A12" s="239" t="s">
        <v>255</v>
      </c>
      <c r="B12" s="240"/>
      <c r="M12" s="1"/>
      <c r="N12" s="1"/>
      <c r="O12" s="1"/>
      <c r="P12" s="1"/>
      <c r="Q12" s="1"/>
    </row>
    <row r="13" spans="1:19" s="15" customFormat="1" x14ac:dyDescent="0.25">
      <c r="A13" s="4"/>
      <c r="B13" s="15" t="s">
        <v>33</v>
      </c>
      <c r="M13" s="1"/>
      <c r="N13" s="1"/>
      <c r="O13" s="1"/>
      <c r="P13" s="1"/>
      <c r="Q13" s="1"/>
    </row>
  </sheetData>
  <mergeCells count="7">
    <mergeCell ref="S4:S6"/>
    <mergeCell ref="A4:A6"/>
    <mergeCell ref="B4:B6"/>
    <mergeCell ref="C4:E4"/>
    <mergeCell ref="F4:H4"/>
    <mergeCell ref="I4:M4"/>
    <mergeCell ref="N4:R4"/>
  </mergeCells>
  <pageMargins left="1.0236220472440944" right="0.23622047244094491" top="0.98425196850393704" bottom="0.98425196850393704" header="0.23622047244094491" footer="0.23622047244094491"/>
  <pageSetup paperSize="9" scale="90" fitToWidth="2" fitToHeight="0" orientation="landscape" r:id="rId1"/>
  <headerFooter alignWithMargins="0">
    <oddHeader>&amp;F</oddHeader>
  </headerFooter>
  <colBreaks count="1" manualBreakCount="1">
    <brk id="11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view="pageBreakPreview" zoomScale="70" zoomScaleNormal="70" zoomScaleSheetLayoutView="70" workbookViewId="0">
      <pane xSplit="2" ySplit="6" topLeftCell="E7" activePane="bottomRight" state="frozen"/>
      <selection activeCell="M7" sqref="M7"/>
      <selection pane="topRight" activeCell="M7" sqref="M7"/>
      <selection pane="bottomLeft" activeCell="M7" sqref="M7"/>
      <selection pane="bottomRight" activeCell="Q74" sqref="Q74"/>
    </sheetView>
  </sheetViews>
  <sheetFormatPr defaultColWidth="9.140625" defaultRowHeight="15" x14ac:dyDescent="0.25"/>
  <cols>
    <col min="1" max="1" width="8.28515625" style="60" customWidth="1"/>
    <col min="2" max="2" width="85" style="29" customWidth="1"/>
    <col min="3" max="3" width="15.7109375" style="29" customWidth="1"/>
    <col min="4" max="4" width="22.140625" style="29" customWidth="1"/>
    <col min="5" max="5" width="15.7109375" style="29" customWidth="1"/>
    <col min="6" max="6" width="20.28515625" style="1" bestFit="1" customWidth="1"/>
    <col min="7" max="7" width="15.5703125" style="1" customWidth="1"/>
    <col min="8" max="8" width="14.28515625" style="1" customWidth="1"/>
    <col min="9" max="13" width="15.42578125" style="1" customWidth="1"/>
    <col min="14" max="14" width="18.85546875" style="1" customWidth="1"/>
    <col min="15" max="15" width="22.7109375" style="1" bestFit="1" customWidth="1"/>
    <col min="16" max="16" width="19" style="1" bestFit="1" customWidth="1"/>
    <col min="17" max="18" width="16.42578125" style="1" customWidth="1"/>
    <col min="19" max="19" width="20.7109375" style="29" bestFit="1" customWidth="1"/>
    <col min="20" max="20" width="12.7109375" style="1" customWidth="1"/>
    <col min="21" max="21" width="14" style="1" customWidth="1"/>
    <col min="22" max="24" width="12.7109375" style="1" customWidth="1"/>
    <col min="25" max="25" width="15.28515625" style="1" customWidth="1"/>
    <col min="26" max="26" width="12.5703125" style="1" customWidth="1"/>
    <col min="27" max="27" width="13.42578125" style="1" customWidth="1"/>
    <col min="28" max="28" width="13.5703125" style="1" customWidth="1"/>
    <col min="29" max="16384" width="9.140625" style="1"/>
  </cols>
  <sheetData>
    <row r="1" spans="1:23" x14ac:dyDescent="0.25">
      <c r="C1" s="30"/>
      <c r="D1" s="30"/>
      <c r="E1" s="30"/>
      <c r="F1" s="33"/>
      <c r="G1" s="26" t="s">
        <v>167</v>
      </c>
      <c r="H1" s="33"/>
      <c r="I1" s="33"/>
      <c r="J1" s="33"/>
      <c r="K1" s="33"/>
      <c r="L1" s="34"/>
      <c r="M1" s="34"/>
      <c r="N1" s="34"/>
      <c r="O1" s="34"/>
      <c r="P1" s="34"/>
      <c r="Q1" s="34"/>
      <c r="R1" s="34"/>
      <c r="S1" s="63"/>
    </row>
    <row r="2" spans="1:23" x14ac:dyDescent="0.25">
      <c r="C2" s="30"/>
      <c r="D2" s="30"/>
      <c r="E2" s="30"/>
      <c r="F2" s="16"/>
      <c r="G2" s="35" t="s">
        <v>0</v>
      </c>
      <c r="H2" s="16"/>
      <c r="I2" s="16"/>
      <c r="J2" s="16"/>
      <c r="K2" s="16"/>
      <c r="L2" s="17"/>
      <c r="M2" s="17"/>
      <c r="N2" s="17"/>
      <c r="O2" s="17"/>
      <c r="P2" s="17"/>
      <c r="Q2" s="17"/>
      <c r="R2" s="17"/>
      <c r="S2" s="64"/>
      <c r="T2" s="27"/>
      <c r="U2" s="27"/>
      <c r="V2" s="27"/>
      <c r="W2" s="27"/>
    </row>
    <row r="3" spans="1:23" ht="18.75" x14ac:dyDescent="0.3">
      <c r="B3" s="32" t="s">
        <v>35</v>
      </c>
      <c r="C3" s="31"/>
      <c r="D3" s="31"/>
      <c r="E3" s="31"/>
      <c r="F3" s="18"/>
      <c r="G3" s="19" t="s">
        <v>34</v>
      </c>
      <c r="H3" s="18"/>
      <c r="I3" s="18"/>
      <c r="J3" s="18"/>
      <c r="K3" s="18"/>
      <c r="L3" s="20"/>
      <c r="M3" s="20"/>
      <c r="N3" s="20"/>
      <c r="O3" s="20"/>
      <c r="P3" s="20"/>
      <c r="Q3" s="20"/>
      <c r="R3" s="20"/>
      <c r="S3" s="65" t="s">
        <v>2</v>
      </c>
      <c r="T3" s="27"/>
      <c r="U3" s="27"/>
      <c r="V3" s="27"/>
      <c r="W3" s="27"/>
    </row>
    <row r="4" spans="1:23" s="5" customFormat="1" x14ac:dyDescent="0.25">
      <c r="A4" s="334" t="s">
        <v>3</v>
      </c>
      <c r="B4" s="335" t="s">
        <v>36</v>
      </c>
      <c r="C4" s="335" t="s">
        <v>37</v>
      </c>
      <c r="D4" s="335" t="s">
        <v>38</v>
      </c>
      <c r="E4" s="335" t="s">
        <v>39</v>
      </c>
      <c r="F4" s="336" t="s">
        <v>40</v>
      </c>
      <c r="G4" s="336" t="s">
        <v>41</v>
      </c>
      <c r="H4" s="336"/>
      <c r="I4" s="336"/>
      <c r="J4" s="336" t="s">
        <v>42</v>
      </c>
      <c r="K4" s="336"/>
      <c r="L4" s="336"/>
      <c r="M4" s="336" t="s">
        <v>43</v>
      </c>
      <c r="N4" s="336"/>
      <c r="O4" s="336"/>
      <c r="P4" s="336"/>
      <c r="Q4" s="336"/>
      <c r="R4" s="336"/>
      <c r="S4" s="336"/>
    </row>
    <row r="5" spans="1:23" s="5" customFormat="1" x14ac:dyDescent="0.25">
      <c r="A5" s="334"/>
      <c r="B5" s="335"/>
      <c r="C5" s="335"/>
      <c r="D5" s="335"/>
      <c r="E5" s="335"/>
      <c r="F5" s="336"/>
      <c r="G5" s="337" t="s">
        <v>44</v>
      </c>
      <c r="H5" s="337" t="s">
        <v>45</v>
      </c>
      <c r="I5" s="337" t="s">
        <v>46</v>
      </c>
      <c r="J5" s="337" t="s">
        <v>44</v>
      </c>
      <c r="K5" s="337" t="s">
        <v>45</v>
      </c>
      <c r="L5" s="337" t="s">
        <v>47</v>
      </c>
      <c r="M5" s="337" t="s">
        <v>48</v>
      </c>
      <c r="N5" s="336" t="s">
        <v>49</v>
      </c>
      <c r="O5" s="338" t="s">
        <v>50</v>
      </c>
      <c r="P5" s="338"/>
      <c r="Q5" s="338"/>
      <c r="R5" s="338"/>
      <c r="S5" s="338"/>
    </row>
    <row r="6" spans="1:23" s="25" customFormat="1" ht="28.5" x14ac:dyDescent="0.25">
      <c r="A6" s="334"/>
      <c r="B6" s="335"/>
      <c r="C6" s="335"/>
      <c r="D6" s="335"/>
      <c r="E6" s="335"/>
      <c r="F6" s="336"/>
      <c r="G6" s="337"/>
      <c r="H6" s="337"/>
      <c r="I6" s="337"/>
      <c r="J6" s="337"/>
      <c r="K6" s="337"/>
      <c r="L6" s="337"/>
      <c r="M6" s="337"/>
      <c r="N6" s="336"/>
      <c r="O6" s="61" t="s">
        <v>51</v>
      </c>
      <c r="P6" s="61" t="s">
        <v>52</v>
      </c>
      <c r="Q6" s="61" t="s">
        <v>53</v>
      </c>
      <c r="R6" s="61" t="s">
        <v>54</v>
      </c>
      <c r="S6" s="66" t="s">
        <v>55</v>
      </c>
    </row>
    <row r="7" spans="1:23" s="25" customFormat="1" x14ac:dyDescent="0.25">
      <c r="A7" s="76"/>
      <c r="B7" s="73"/>
      <c r="C7" s="73"/>
      <c r="D7" s="73"/>
      <c r="E7" s="73"/>
      <c r="F7" s="72"/>
      <c r="G7" s="77"/>
      <c r="H7" s="77"/>
      <c r="I7" s="77"/>
      <c r="J7" s="77"/>
      <c r="K7" s="77"/>
      <c r="L7" s="77"/>
      <c r="M7" s="77"/>
      <c r="N7" s="72"/>
      <c r="O7" s="72"/>
      <c r="P7" s="72"/>
      <c r="Q7" s="72"/>
      <c r="R7" s="72"/>
      <c r="S7" s="73"/>
    </row>
    <row r="8" spans="1:23" s="25" customFormat="1" x14ac:dyDescent="0.25">
      <c r="A8" s="62"/>
      <c r="B8" s="40" t="str">
        <f>'F4.2'!B8</f>
        <v>A) DPR Schemes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67"/>
    </row>
    <row r="9" spans="1:23" s="25" customFormat="1" x14ac:dyDescent="0.25">
      <c r="A9" s="62"/>
      <c r="B9" s="42" t="str">
        <f>'F4.2'!B9</f>
        <v>(i) In-principle approved by MERC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67"/>
    </row>
    <row r="10" spans="1:23" s="305" customFormat="1" ht="31.5" x14ac:dyDescent="0.25">
      <c r="A10" s="301">
        <f>'F4.2'!A10</f>
        <v>1</v>
      </c>
      <c r="B10" s="302" t="str">
        <f>'F4.2'!B10</f>
        <v>Replacement of economizer &amp; LTSH coils at Unit # 2</v>
      </c>
      <c r="C10" s="301" t="str">
        <f>'F4.2'!C10</f>
        <v>DPR</v>
      </c>
      <c r="D10" s="301" t="str">
        <f>'F4.2'!D10</f>
        <v>MERC/CAPEX/20122013/00179</v>
      </c>
      <c r="E10" s="303">
        <f>IF('F4.2'!F10=0,"-",'F4.2'!F10)</f>
        <v>41022</v>
      </c>
      <c r="F10" s="221"/>
      <c r="G10" s="303">
        <f>E10</f>
        <v>41022</v>
      </c>
      <c r="H10" s="221"/>
      <c r="I10" s="303" t="str">
        <f>IF('F4.2'!L10=0,"-",'F4.2'!L10)</f>
        <v>-</v>
      </c>
      <c r="J10" s="303" t="str">
        <f>IF('F4.2'!M10=0,"-",'F4.2'!M10)</f>
        <v>-</v>
      </c>
      <c r="K10" s="221"/>
      <c r="L10" s="303" t="str">
        <f>IF('F4.2'!N10=0,"-",'F4.2'!N10)</f>
        <v>-</v>
      </c>
      <c r="M10" s="304">
        <f>IF(C10="DPR",0,'F4.2'!H10)</f>
        <v>0</v>
      </c>
      <c r="N10" s="304">
        <f>SUM('F4.2'!T10:V10)</f>
        <v>0</v>
      </c>
      <c r="O10" s="221"/>
      <c r="P10" s="224">
        <f>M10-N10</f>
        <v>0</v>
      </c>
      <c r="Q10" s="221"/>
      <c r="R10" s="221"/>
      <c r="S10" s="304">
        <f>IF(SUM(O10:R10)=0,M10-N10,SUM(O10:R10))</f>
        <v>0</v>
      </c>
    </row>
    <row r="11" spans="1:23" s="305" customFormat="1" ht="31.5" x14ac:dyDescent="0.25">
      <c r="A11" s="306">
        <f>'F4.2'!A11</f>
        <v>1.1000000000000001</v>
      </c>
      <c r="B11" s="307" t="str">
        <f>'F4.2'!B11</f>
        <v>Replacement of Economiser Coil</v>
      </c>
      <c r="C11" s="306" t="str">
        <f>'F4.2'!C11</f>
        <v>Scheme</v>
      </c>
      <c r="D11" s="306" t="str">
        <f>'F4.2'!D11</f>
        <v>MERC/CAPEX/20122013/00179</v>
      </c>
      <c r="E11" s="308">
        <f>IF('F4.2'!F11=0,"-",'F4.2'!F11)</f>
        <v>41022</v>
      </c>
      <c r="F11" s="221"/>
      <c r="G11" s="308">
        <f t="shared" ref="G11:G71" si="0">E11</f>
        <v>41022</v>
      </c>
      <c r="H11" s="221"/>
      <c r="I11" s="308">
        <f>IF('F4.2'!L11=0,"-",'F4.2'!L11)</f>
        <v>40785</v>
      </c>
      <c r="J11" s="308">
        <f>IF('F4.2'!M11=0,"-",'F4.2'!M11)</f>
        <v>41387</v>
      </c>
      <c r="K11" s="221"/>
      <c r="L11" s="308">
        <f>IF('F4.2'!N11=0,"-",'F4.2'!N11)</f>
        <v>40813</v>
      </c>
      <c r="M11" s="309">
        <f>IF(C11="DPR",0,'F4.2'!H11)</f>
        <v>3.524</v>
      </c>
      <c r="N11" s="304">
        <f>SUM('F4.2'!T11:V11)</f>
        <v>3.47</v>
      </c>
      <c r="O11" s="221"/>
      <c r="P11" s="224">
        <f t="shared" ref="P11:P71" si="1">M11-N11</f>
        <v>5.3999999999999826E-2</v>
      </c>
      <c r="Q11" s="221"/>
      <c r="R11" s="221"/>
      <c r="S11" s="310">
        <f>IF(SUM(O11:R11)=0,M11-N11,SUM(O11:R11))</f>
        <v>5.3999999999999826E-2</v>
      </c>
    </row>
    <row r="12" spans="1:23" s="305" customFormat="1" ht="31.5" x14ac:dyDescent="0.25">
      <c r="A12" s="306">
        <f>'F4.2'!A12</f>
        <v>0</v>
      </c>
      <c r="B12" s="307" t="str">
        <f>'F4.2'!B12</f>
        <v>IDC</v>
      </c>
      <c r="C12" s="306" t="str">
        <f>'F4.2'!C12</f>
        <v>IDC</v>
      </c>
      <c r="D12" s="306" t="str">
        <f>'F4.2'!D12</f>
        <v>MERC/CAPEX/20122013/00179</v>
      </c>
      <c r="E12" s="308">
        <f>IF('F4.2'!F12=0,"-",'F4.2'!F12)</f>
        <v>41022</v>
      </c>
      <c r="F12" s="221"/>
      <c r="G12" s="308">
        <f t="shared" si="0"/>
        <v>41022</v>
      </c>
      <c r="H12" s="221"/>
      <c r="I12" s="308" t="str">
        <f>IF('F4.2'!L12=0,"-",'F4.2'!L12)</f>
        <v>-</v>
      </c>
      <c r="J12" s="308" t="str">
        <f>IF('F4.2'!M12=0,"-",'F4.2'!M12)</f>
        <v>-</v>
      </c>
      <c r="K12" s="221"/>
      <c r="L12" s="308" t="str">
        <f>IF('F4.2'!N12=0,"-",'F4.2'!N12)</f>
        <v>-</v>
      </c>
      <c r="M12" s="309">
        <f>IF(C12="DPR",0,'F4.2'!H12)</f>
        <v>0.20300000000000001</v>
      </c>
      <c r="N12" s="304">
        <f>SUM('F4.2'!T12:V12)</f>
        <v>0</v>
      </c>
      <c r="O12" s="221"/>
      <c r="P12" s="224">
        <f t="shared" si="1"/>
        <v>0.20300000000000001</v>
      </c>
      <c r="Q12" s="221"/>
      <c r="R12" s="221"/>
      <c r="S12" s="310">
        <f t="shared" ref="S12:S71" si="2">IF(SUM(O12:R12)=0,M12-N12,SUM(O12:R12))</f>
        <v>0.20300000000000001</v>
      </c>
    </row>
    <row r="13" spans="1:23" s="305" customFormat="1" ht="31.5" x14ac:dyDescent="0.25">
      <c r="A13" s="306">
        <f>'F4.2'!A13</f>
        <v>1.2</v>
      </c>
      <c r="B13" s="307" t="str">
        <f>'F4.2'!B13</f>
        <v>Replacement of LTSH Coil</v>
      </c>
      <c r="C13" s="306" t="str">
        <f>'F4.2'!C13</f>
        <v>Scheme</v>
      </c>
      <c r="D13" s="306" t="str">
        <f>'F4.2'!D13</f>
        <v>MERC/CAPEX/20122013/00179</v>
      </c>
      <c r="E13" s="308">
        <f>IF('F4.2'!F13=0,"-",'F4.2'!F13)</f>
        <v>41022</v>
      </c>
      <c r="F13" s="221"/>
      <c r="G13" s="308">
        <f t="shared" si="0"/>
        <v>41022</v>
      </c>
      <c r="H13" s="221"/>
      <c r="I13" s="308">
        <f>IF('F4.2'!L13=0,"-",'F4.2'!L13)</f>
        <v>40785</v>
      </c>
      <c r="J13" s="308">
        <f>IF('F4.2'!M13=0,"-",'F4.2'!M13)</f>
        <v>41387</v>
      </c>
      <c r="K13" s="221"/>
      <c r="L13" s="308">
        <f>IF('F4.2'!N13=0,"-",'F4.2'!N13)</f>
        <v>40813</v>
      </c>
      <c r="M13" s="309">
        <f>IF(C13="DPR",0,'F4.2'!H13)</f>
        <v>6.0940000000000003</v>
      </c>
      <c r="N13" s="304">
        <f>SUM('F4.2'!T13:V13)</f>
        <v>5.32</v>
      </c>
      <c r="O13" s="221"/>
      <c r="P13" s="224">
        <f t="shared" si="1"/>
        <v>0.77400000000000002</v>
      </c>
      <c r="Q13" s="221"/>
      <c r="R13" s="221"/>
      <c r="S13" s="310">
        <f t="shared" si="2"/>
        <v>0.77400000000000002</v>
      </c>
    </row>
    <row r="14" spans="1:23" s="305" customFormat="1" ht="31.5" x14ac:dyDescent="0.25">
      <c r="A14" s="306">
        <f>'F4.2'!A14</f>
        <v>0</v>
      </c>
      <c r="B14" s="307" t="str">
        <f>'F4.2'!B14</f>
        <v>IDC</v>
      </c>
      <c r="C14" s="306" t="str">
        <f>'F4.2'!C14</f>
        <v>IDC</v>
      </c>
      <c r="D14" s="306" t="str">
        <f>'F4.2'!D14</f>
        <v>MERC/CAPEX/20122013/00179</v>
      </c>
      <c r="E14" s="308">
        <f>IF('F4.2'!F14=0,"-",'F4.2'!F14)</f>
        <v>41022</v>
      </c>
      <c r="F14" s="221"/>
      <c r="G14" s="308">
        <f t="shared" si="0"/>
        <v>41022</v>
      </c>
      <c r="H14" s="221"/>
      <c r="I14" s="308" t="str">
        <f>IF('F4.2'!L14=0,"-",'F4.2'!L14)</f>
        <v>-</v>
      </c>
      <c r="J14" s="308" t="str">
        <f>IF('F4.2'!M14=0,"-",'F4.2'!M14)</f>
        <v>-</v>
      </c>
      <c r="K14" s="221"/>
      <c r="L14" s="308" t="str">
        <f>IF('F4.2'!N14=0,"-",'F4.2'!N14)</f>
        <v>-</v>
      </c>
      <c r="M14" s="309">
        <f>IF(C14="DPR",0,'F4.2'!H14)</f>
        <v>0.35699999999999998</v>
      </c>
      <c r="N14" s="304">
        <f>SUM('F4.2'!T14:V14)</f>
        <v>0</v>
      </c>
      <c r="O14" s="221"/>
      <c r="P14" s="224">
        <f t="shared" si="1"/>
        <v>0.35699999999999998</v>
      </c>
      <c r="Q14" s="221"/>
      <c r="R14" s="221"/>
      <c r="S14" s="310">
        <f t="shared" si="2"/>
        <v>0.35699999999999998</v>
      </c>
    </row>
    <row r="15" spans="1:23" s="305" customFormat="1" ht="47.25" x14ac:dyDescent="0.25">
      <c r="A15" s="301">
        <f>'F4.2'!A15</f>
        <v>2</v>
      </c>
      <c r="B15" s="302" t="str">
        <f>'F4.2'!B15</f>
        <v>Boiler and Turbine improvement
(Station Heat Rate Improvement)</v>
      </c>
      <c r="C15" s="301" t="str">
        <f>'F4.2'!C15</f>
        <v>DPR</v>
      </c>
      <c r="D15" s="301" t="str">
        <f>'F4.2'!D15</f>
        <v>MERC/TECH 1/CAPEX/20122013/02325</v>
      </c>
      <c r="E15" s="303">
        <f>IF('F4.2'!F15=0,"-",'F4.2'!F15)</f>
        <v>41285</v>
      </c>
      <c r="F15" s="221"/>
      <c r="G15" s="303">
        <f t="shared" si="0"/>
        <v>41285</v>
      </c>
      <c r="H15" s="221"/>
      <c r="I15" s="303" t="str">
        <f>IF('F4.2'!L15=0,"-",'F4.2'!L15)</f>
        <v>-</v>
      </c>
      <c r="J15" s="303" t="str">
        <f>IF('F4.2'!M15=0,"-",'F4.2'!M15)</f>
        <v>-</v>
      </c>
      <c r="K15" s="221"/>
      <c r="L15" s="303" t="str">
        <f>IF('F4.2'!N15=0,"-",'F4.2'!N15)</f>
        <v>-</v>
      </c>
      <c r="M15" s="304">
        <f>IF(C15="DPR",0,'F4.2'!H15)</f>
        <v>0</v>
      </c>
      <c r="N15" s="304">
        <f>SUM('F4.2'!T15:V15)</f>
        <v>0</v>
      </c>
      <c r="O15" s="221"/>
      <c r="P15" s="224">
        <f t="shared" si="1"/>
        <v>0</v>
      </c>
      <c r="Q15" s="221"/>
      <c r="R15" s="221"/>
      <c r="S15" s="310">
        <f t="shared" si="2"/>
        <v>0</v>
      </c>
    </row>
    <row r="16" spans="1:23" s="305" customFormat="1" ht="47.25" x14ac:dyDescent="0.25">
      <c r="A16" s="306">
        <f>'F4.2'!A16</f>
        <v>2.1</v>
      </c>
      <c r="B16" s="307" t="str">
        <f>'F4.2'!B16</f>
        <v>Vent condenser performance improvement by replacement of eroded tube nest by unit 3.</v>
      </c>
      <c r="C16" s="306" t="str">
        <f>'F4.2'!C16</f>
        <v>Scheme</v>
      </c>
      <c r="D16" s="306" t="str">
        <f>'F4.2'!D16</f>
        <v>MERC/TECH 1/CAPEX/20122013/02325</v>
      </c>
      <c r="E16" s="311">
        <f>IF('F4.2'!F16=0,"-",'F4.2'!F16)</f>
        <v>41285</v>
      </c>
      <c r="F16" s="221"/>
      <c r="G16" s="311">
        <f t="shared" si="0"/>
        <v>41285</v>
      </c>
      <c r="H16" s="221"/>
      <c r="I16" s="311" t="str">
        <f>IF('F4.2'!L16=0,"-",'F4.2'!L16)</f>
        <v>-</v>
      </c>
      <c r="J16" s="311">
        <f>IF('F4.2'!M16=0,"-",'F4.2'!M16)</f>
        <v>42380</v>
      </c>
      <c r="K16" s="221"/>
      <c r="L16" s="311" t="str">
        <f>IF('F4.2'!N16=0,"-",'F4.2'!N16)</f>
        <v>-</v>
      </c>
      <c r="M16" s="309">
        <f>IF(C16="DPR",0,'F4.2'!H16)</f>
        <v>0.28599999999999998</v>
      </c>
      <c r="N16" s="304">
        <f>SUM('F4.2'!T16:V16)</f>
        <v>0</v>
      </c>
      <c r="O16" s="221"/>
      <c r="P16" s="224">
        <f t="shared" si="1"/>
        <v>0.28599999999999998</v>
      </c>
      <c r="Q16" s="221"/>
      <c r="R16" s="221"/>
      <c r="S16" s="310">
        <f t="shared" si="2"/>
        <v>0.28599999999999998</v>
      </c>
    </row>
    <row r="17" spans="1:19" s="305" customFormat="1" ht="47.25" x14ac:dyDescent="0.25">
      <c r="A17" s="306">
        <f>'F4.2'!A17</f>
        <v>2.2000000000000002</v>
      </c>
      <c r="B17" s="307" t="str">
        <f>'F4.2'!B17</f>
        <v>Replacement of major extraction valves &amp;NRVs of unit 3</v>
      </c>
      <c r="C17" s="306" t="str">
        <f>'F4.2'!C17</f>
        <v>Scheme</v>
      </c>
      <c r="D17" s="306" t="str">
        <f>D16</f>
        <v>MERC/TECH 1/CAPEX/20122013/02325</v>
      </c>
      <c r="E17" s="311">
        <f>IF('F4.2'!F17=0,"-",'F4.2'!F17)</f>
        <v>41285</v>
      </c>
      <c r="F17" s="221"/>
      <c r="G17" s="311">
        <f t="shared" si="0"/>
        <v>41285</v>
      </c>
      <c r="H17" s="221"/>
      <c r="I17" s="311" t="str">
        <f>IF('F4.2'!L17=0,"-",'F4.2'!L17)</f>
        <v>-</v>
      </c>
      <c r="J17" s="311">
        <f>IF('F4.2'!M17=0,"-",'F4.2'!M17)</f>
        <v>42380</v>
      </c>
      <c r="K17" s="221"/>
      <c r="L17" s="311" t="str">
        <f>IF('F4.2'!N17=0,"-",'F4.2'!N17)</f>
        <v>-</v>
      </c>
      <c r="M17" s="309">
        <f>IF(C17="DPR",0,'F4.2'!H17)</f>
        <v>0.51900000000000002</v>
      </c>
      <c r="N17" s="304">
        <f>SUM('F4.2'!T17:V17)</f>
        <v>0</v>
      </c>
      <c r="O17" s="221"/>
      <c r="P17" s="224">
        <f t="shared" si="1"/>
        <v>0.51900000000000002</v>
      </c>
      <c r="Q17" s="221"/>
      <c r="R17" s="221"/>
      <c r="S17" s="310">
        <f t="shared" si="2"/>
        <v>0.51900000000000002</v>
      </c>
    </row>
    <row r="18" spans="1:19" s="305" customFormat="1" ht="47.25" x14ac:dyDescent="0.25">
      <c r="A18" s="306">
        <f>'F4.2'!A18</f>
        <v>2.2999999999999998</v>
      </c>
      <c r="B18" s="307" t="str">
        <f>'F4.2'!B18</f>
        <v>60% replacement of boiler skin insulation (Unit 2)</v>
      </c>
      <c r="C18" s="306" t="str">
        <f>'F4.2'!C18</f>
        <v>Scheme</v>
      </c>
      <c r="D18" s="306" t="str">
        <f t="shared" ref="D18:D23" si="3">D17</f>
        <v>MERC/TECH 1/CAPEX/20122013/02325</v>
      </c>
      <c r="E18" s="311">
        <f>IF('F4.2'!F18=0,"-",'F4.2'!F18)</f>
        <v>41285</v>
      </c>
      <c r="F18" s="221"/>
      <c r="G18" s="311">
        <f t="shared" si="0"/>
        <v>41285</v>
      </c>
      <c r="H18" s="221"/>
      <c r="I18" s="311" t="str">
        <f>IF('F4.2'!L18=0,"-",'F4.2'!L18)</f>
        <v>-</v>
      </c>
      <c r="J18" s="311">
        <f>IF('F4.2'!M18=0,"-",'F4.2'!M18)</f>
        <v>42380</v>
      </c>
      <c r="K18" s="221"/>
      <c r="L18" s="311" t="str">
        <f>IF('F4.2'!N18=0,"-",'F4.2'!N18)</f>
        <v>-</v>
      </c>
      <c r="M18" s="309">
        <f>IF(C18="DPR",0,'F4.2'!H18)</f>
        <v>0.29299999999999998</v>
      </c>
      <c r="N18" s="304">
        <f>SUM('F4.2'!T18:V18)</f>
        <v>0</v>
      </c>
      <c r="O18" s="221"/>
      <c r="P18" s="224">
        <f t="shared" si="1"/>
        <v>0.29299999999999998</v>
      </c>
      <c r="Q18" s="221"/>
      <c r="R18" s="221"/>
      <c r="S18" s="310">
        <f t="shared" si="2"/>
        <v>0.29299999999999998</v>
      </c>
    </row>
    <row r="19" spans="1:19" s="305" customFormat="1" ht="47.25" x14ac:dyDescent="0.25">
      <c r="A19" s="306">
        <f>'F4.2'!A19</f>
        <v>2.4</v>
      </c>
      <c r="B19" s="307" t="str">
        <f>'F4.2'!B19</f>
        <v>Replacement of DM make up ( unit 3) and GSH water pump.( units 2 &amp;3)</v>
      </c>
      <c r="C19" s="306" t="str">
        <f>'F4.2'!C19</f>
        <v>Scheme</v>
      </c>
      <c r="D19" s="306" t="str">
        <f t="shared" si="3"/>
        <v>MERC/TECH 1/CAPEX/20122013/02325</v>
      </c>
      <c r="E19" s="311">
        <f>IF('F4.2'!F19=0,"-",'F4.2'!F19)</f>
        <v>41285</v>
      </c>
      <c r="F19" s="221"/>
      <c r="G19" s="311">
        <f t="shared" si="0"/>
        <v>41285</v>
      </c>
      <c r="H19" s="221"/>
      <c r="I19" s="311">
        <f>IF('F4.2'!L19=0,"-",'F4.2'!L19)</f>
        <v>41554</v>
      </c>
      <c r="J19" s="311">
        <f>IF('F4.2'!M19=0,"-",'F4.2'!M19)</f>
        <v>42380</v>
      </c>
      <c r="K19" s="221"/>
      <c r="L19" s="311" t="str">
        <f>IF('F4.2'!N19=0,"-",'F4.2'!N19)</f>
        <v>-</v>
      </c>
      <c r="M19" s="309">
        <f>IF(C19="DPR",0,'F4.2'!H19)</f>
        <v>0.20599999999999999</v>
      </c>
      <c r="N19" s="304">
        <f>SUM('F4.2'!T19:V19)</f>
        <v>0.26354099999999997</v>
      </c>
      <c r="O19" s="221"/>
      <c r="P19" s="224">
        <f t="shared" si="1"/>
        <v>-5.7540999999999981E-2</v>
      </c>
      <c r="Q19" s="221"/>
      <c r="R19" s="221"/>
      <c r="S19" s="310">
        <f t="shared" si="2"/>
        <v>-5.7540999999999981E-2</v>
      </c>
    </row>
    <row r="20" spans="1:19" s="305" customFormat="1" ht="47.25" x14ac:dyDescent="0.25">
      <c r="A20" s="306">
        <f>'F4.2'!A20</f>
        <v>2.5</v>
      </c>
      <c r="B20" s="307" t="str">
        <f>'F4.2'!B20</f>
        <v>Replacement of LTSH coils (unit 3)</v>
      </c>
      <c r="C20" s="306" t="str">
        <f>'F4.2'!C20</f>
        <v>Scheme</v>
      </c>
      <c r="D20" s="306" t="str">
        <f t="shared" si="3"/>
        <v>MERC/TECH 1/CAPEX/20122013/02325</v>
      </c>
      <c r="E20" s="311">
        <f>IF('F4.2'!F20=0,"-",'F4.2'!F20)</f>
        <v>41285</v>
      </c>
      <c r="F20" s="221"/>
      <c r="G20" s="311">
        <f t="shared" si="0"/>
        <v>41285</v>
      </c>
      <c r="H20" s="221"/>
      <c r="I20" s="311">
        <f>IF('F4.2'!L20=0,"-",'F4.2'!L20)</f>
        <v>42586</v>
      </c>
      <c r="J20" s="311">
        <f>IF('F4.2'!M20=0,"-",'F4.2'!M20)</f>
        <v>42380</v>
      </c>
      <c r="K20" s="221"/>
      <c r="L20" s="311">
        <f>IF('F4.2'!N20=0,"-",'F4.2'!N20)</f>
        <v>42661</v>
      </c>
      <c r="M20" s="309">
        <f>IF(C20="DPR",0,'F4.2'!H20)</f>
        <v>8.3689999999999998</v>
      </c>
      <c r="N20" s="304">
        <f>SUM('F4.2'!T20:V20)</f>
        <v>5.319992955</v>
      </c>
      <c r="O20" s="221"/>
      <c r="P20" s="224">
        <f t="shared" si="1"/>
        <v>3.0490070449999997</v>
      </c>
      <c r="Q20" s="221"/>
      <c r="R20" s="221"/>
      <c r="S20" s="310">
        <f t="shared" si="2"/>
        <v>3.0490070449999997</v>
      </c>
    </row>
    <row r="21" spans="1:19" s="305" customFormat="1" ht="47.25" x14ac:dyDescent="0.25">
      <c r="A21" s="306">
        <f>'F4.2'!A21</f>
        <v>2.6</v>
      </c>
      <c r="B21" s="307" t="str">
        <f>'F4.2'!B21</f>
        <v>Replacement of ECO coils (unit 3)</v>
      </c>
      <c r="C21" s="306" t="str">
        <f>'F4.2'!C21</f>
        <v>Scheme</v>
      </c>
      <c r="D21" s="306" t="str">
        <f t="shared" si="3"/>
        <v>MERC/TECH 1/CAPEX/20122013/02325</v>
      </c>
      <c r="E21" s="311">
        <f>IF('F4.2'!F21=0,"-",'F4.2'!F21)</f>
        <v>41285</v>
      </c>
      <c r="F21" s="221"/>
      <c r="G21" s="311">
        <f t="shared" si="0"/>
        <v>41285</v>
      </c>
      <c r="H21" s="221"/>
      <c r="I21" s="311">
        <f>IF('F4.2'!L21=0,"-",'F4.2'!L21)</f>
        <v>42586</v>
      </c>
      <c r="J21" s="311">
        <f>IF('F4.2'!M21=0,"-",'F4.2'!M21)</f>
        <v>42380</v>
      </c>
      <c r="K21" s="221"/>
      <c r="L21" s="311">
        <f>IF('F4.2'!N21=0,"-",'F4.2'!N21)</f>
        <v>42656</v>
      </c>
      <c r="M21" s="309">
        <f>IF(C21="DPR",0,'F4.2'!H21)</f>
        <v>6.032</v>
      </c>
      <c r="N21" s="304">
        <f>SUM('F4.2'!T21:V21)</f>
        <v>3.47281854</v>
      </c>
      <c r="O21" s="221"/>
      <c r="P21" s="224">
        <f t="shared" si="1"/>
        <v>2.55918146</v>
      </c>
      <c r="Q21" s="221"/>
      <c r="R21" s="221"/>
      <c r="S21" s="310">
        <f t="shared" si="2"/>
        <v>2.55918146</v>
      </c>
    </row>
    <row r="22" spans="1:19" s="305" customFormat="1" ht="47.25" x14ac:dyDescent="0.25">
      <c r="A22" s="306">
        <f>'F4.2'!A22</f>
        <v>2.7</v>
      </c>
      <c r="B22" s="307" t="str">
        <f>'F4.2'!B22</f>
        <v>Replacement of old LT AHP pump impeller by energy efficient stainless steel impeller</v>
      </c>
      <c r="C22" s="306" t="str">
        <f>'F4.2'!C22</f>
        <v>Scheme</v>
      </c>
      <c r="D22" s="306" t="str">
        <f t="shared" si="3"/>
        <v>MERC/TECH 1/CAPEX/20122013/02325</v>
      </c>
      <c r="E22" s="311">
        <f>IF('F4.2'!F22=0,"-",'F4.2'!F22)</f>
        <v>41285</v>
      </c>
      <c r="F22" s="221"/>
      <c r="G22" s="311">
        <f t="shared" si="0"/>
        <v>41285</v>
      </c>
      <c r="H22" s="221"/>
      <c r="I22" s="311">
        <f>IF('F4.2'!L22=0,"-",'F4.2'!L22)</f>
        <v>42185</v>
      </c>
      <c r="J22" s="311">
        <f>IF('F4.2'!M22=0,"-",'F4.2'!M22)</f>
        <v>42380</v>
      </c>
      <c r="K22" s="221"/>
      <c r="L22" s="311">
        <f>IF('F4.2'!N22=0,"-",'F4.2'!N22)</f>
        <v>42338</v>
      </c>
      <c r="M22" s="309">
        <f>IF(C22="DPR",0,'F4.2'!H22)</f>
        <v>0.1488051</v>
      </c>
      <c r="N22" s="304">
        <f>SUM('F4.2'!T22:V22)</f>
        <v>0.1488051</v>
      </c>
      <c r="O22" s="221"/>
      <c r="P22" s="224">
        <f t="shared" si="1"/>
        <v>0</v>
      </c>
      <c r="Q22" s="221"/>
      <c r="R22" s="221"/>
      <c r="S22" s="310">
        <f t="shared" si="2"/>
        <v>0</v>
      </c>
    </row>
    <row r="23" spans="1:19" s="305" customFormat="1" ht="47.25" x14ac:dyDescent="0.25">
      <c r="A23" s="312">
        <f>'F4.2'!A23</f>
        <v>0</v>
      </c>
      <c r="B23" s="307" t="str">
        <f>'F4.2'!B23</f>
        <v>IDC</v>
      </c>
      <c r="C23" s="312" t="str">
        <f>'F4.2'!C23</f>
        <v>IDC</v>
      </c>
      <c r="D23" s="306" t="str">
        <f t="shared" si="3"/>
        <v>MERC/TECH 1/CAPEX/20122013/02325</v>
      </c>
      <c r="E23" s="311">
        <f>IF('F4.2'!F23=0,"-",'F4.2'!F23)</f>
        <v>41285</v>
      </c>
      <c r="F23" s="221"/>
      <c r="G23" s="311">
        <f t="shared" si="0"/>
        <v>41285</v>
      </c>
      <c r="H23" s="221"/>
      <c r="I23" s="311" t="str">
        <f>IF('F4.2'!L23=0,"-",'F4.2'!L23)</f>
        <v>-</v>
      </c>
      <c r="J23" s="311" t="str">
        <f>IF('F4.2'!M23=0,"-",'F4.2'!M23)</f>
        <v>-</v>
      </c>
      <c r="K23" s="221"/>
      <c r="L23" s="311" t="str">
        <f>IF('F4.2'!N23=0,"-",'F4.2'!N23)</f>
        <v>-</v>
      </c>
      <c r="M23" s="313">
        <f>IF(C23="DPR",0,'F4.2'!H23)</f>
        <v>0.93</v>
      </c>
      <c r="N23" s="304">
        <f>SUM('F4.2'!T23:V23)</f>
        <v>0</v>
      </c>
      <c r="O23" s="221"/>
      <c r="P23" s="224">
        <f t="shared" si="1"/>
        <v>0.93</v>
      </c>
      <c r="Q23" s="221"/>
      <c r="R23" s="221"/>
      <c r="S23" s="310">
        <f t="shared" si="2"/>
        <v>0.93</v>
      </c>
    </row>
    <row r="24" spans="1:19" s="305" customFormat="1" ht="31.5" x14ac:dyDescent="0.25">
      <c r="A24" s="301">
        <f>'F4.2'!A24</f>
        <v>3</v>
      </c>
      <c r="B24" s="302" t="str">
        <f>'F4.2'!B24</f>
        <v>Measuring and Monitoring of Coal consumption</v>
      </c>
      <c r="C24" s="301" t="str">
        <f>'F4.2'!C24</f>
        <v>DPR</v>
      </c>
      <c r="D24" s="301" t="str">
        <f>'F4.2'!D24</f>
        <v>MERC/CAPEX/20122013/00912</v>
      </c>
      <c r="E24" s="303">
        <f>IF('F4.2'!F24=0,"-",'F4.2'!F24)</f>
        <v>41114</v>
      </c>
      <c r="F24" s="221"/>
      <c r="G24" s="303">
        <f t="shared" si="0"/>
        <v>41114</v>
      </c>
      <c r="H24" s="221"/>
      <c r="I24" s="303" t="str">
        <f>IF('F4.2'!L24=0,"-",'F4.2'!L24)</f>
        <v>-</v>
      </c>
      <c r="J24" s="303" t="str">
        <f>IF('F4.2'!M24=0,"-",'F4.2'!M24)</f>
        <v>-</v>
      </c>
      <c r="K24" s="221"/>
      <c r="L24" s="303" t="str">
        <f>IF('F4.2'!N24=0,"-",'F4.2'!N24)</f>
        <v>-</v>
      </c>
      <c r="M24" s="304">
        <f>IF(C24="DPR",0,'F4.2'!H24)</f>
        <v>0</v>
      </c>
      <c r="N24" s="304">
        <f>SUM('F4.2'!T24:V24)</f>
        <v>0</v>
      </c>
      <c r="O24" s="221"/>
      <c r="P24" s="224">
        <f t="shared" si="1"/>
        <v>0</v>
      </c>
      <c r="Q24" s="221"/>
      <c r="R24" s="221"/>
      <c r="S24" s="310">
        <f t="shared" si="2"/>
        <v>0</v>
      </c>
    </row>
    <row r="25" spans="1:19" s="305" customFormat="1" ht="31.5" x14ac:dyDescent="0.25">
      <c r="A25" s="312">
        <f>'F4.2'!A25</f>
        <v>3.1</v>
      </c>
      <c r="B25" s="307" t="str">
        <f>'F4.2'!B25</f>
        <v>Belt Weighers</v>
      </c>
      <c r="C25" s="312" t="str">
        <f>'F4.2'!C25</f>
        <v>Scheme</v>
      </c>
      <c r="D25" s="312" t="str">
        <f>D24</f>
        <v>MERC/CAPEX/20122013/00912</v>
      </c>
      <c r="E25" s="314">
        <f>IF('F4.2'!F25=0,"-",'F4.2'!F25)</f>
        <v>41114</v>
      </c>
      <c r="F25" s="221"/>
      <c r="G25" s="314">
        <f t="shared" si="0"/>
        <v>41114</v>
      </c>
      <c r="H25" s="221"/>
      <c r="I25" s="314" t="str">
        <f>IF('F4.2'!L25=0,"-",'F4.2'!L25)</f>
        <v>-</v>
      </c>
      <c r="J25" s="314">
        <f>IF('F4.2'!M25=0,"-",'F4.2'!M25)</f>
        <v>41844</v>
      </c>
      <c r="K25" s="221"/>
      <c r="L25" s="314" t="str">
        <f>IF('F4.2'!N25=0,"-",'F4.2'!N25)</f>
        <v>-</v>
      </c>
      <c r="M25" s="309">
        <f>IF(C25="DPR",0,'F4.2'!H25)</f>
        <v>0.8044</v>
      </c>
      <c r="N25" s="304">
        <f>SUM('F4.2'!T25:V25)</f>
        <v>0</v>
      </c>
      <c r="O25" s="221"/>
      <c r="P25" s="224">
        <f t="shared" si="1"/>
        <v>0.8044</v>
      </c>
      <c r="Q25" s="221"/>
      <c r="R25" s="221"/>
      <c r="S25" s="310">
        <f t="shared" si="2"/>
        <v>0.8044</v>
      </c>
    </row>
    <row r="26" spans="1:19" s="305" customFormat="1" ht="31.5" x14ac:dyDescent="0.25">
      <c r="A26" s="312">
        <f>'F4.2'!A26</f>
        <v>3.2</v>
      </c>
      <c r="B26" s="307" t="str">
        <f>'F4.2'!B26</f>
        <v xml:space="preserve">Fully automatic pit-less in motion weigh bridges </v>
      </c>
      <c r="C26" s="312" t="str">
        <f>'F4.2'!C26</f>
        <v>Scheme</v>
      </c>
      <c r="D26" s="312" t="str">
        <f>'F4.2'!D26</f>
        <v>MERC/CAPEX/20122013/00912</v>
      </c>
      <c r="E26" s="314">
        <f>IF('F4.2'!F26=0,"-",'F4.2'!F26)</f>
        <v>41114</v>
      </c>
      <c r="F26" s="221"/>
      <c r="G26" s="314">
        <f t="shared" si="0"/>
        <v>41114</v>
      </c>
      <c r="H26" s="221"/>
      <c r="I26" s="314" t="str">
        <f>IF('F4.2'!L26=0,"-",'F4.2'!L26)</f>
        <v>-</v>
      </c>
      <c r="J26" s="314">
        <f>IF('F4.2'!M26=0,"-",'F4.2'!M26)</f>
        <v>41844</v>
      </c>
      <c r="K26" s="221"/>
      <c r="L26" s="314" t="str">
        <f>IF('F4.2'!N26=0,"-",'F4.2'!N26)</f>
        <v>-</v>
      </c>
      <c r="M26" s="309">
        <f>IF(C26="DPR",0,'F4.2'!H26)</f>
        <v>0.41149999999999998</v>
      </c>
      <c r="N26" s="304">
        <f>SUM('F4.2'!T26:V26)</f>
        <v>0</v>
      </c>
      <c r="O26" s="221"/>
      <c r="P26" s="224">
        <f t="shared" si="1"/>
        <v>0.41149999999999998</v>
      </c>
      <c r="Q26" s="221"/>
      <c r="R26" s="221"/>
      <c r="S26" s="310">
        <f t="shared" si="2"/>
        <v>0.41149999999999998</v>
      </c>
    </row>
    <row r="27" spans="1:19" s="305" customFormat="1" ht="31.5" x14ac:dyDescent="0.25">
      <c r="A27" s="312">
        <f>'F4.2'!A27</f>
        <v>3.3</v>
      </c>
      <c r="B27" s="307" t="str">
        <f>'F4.2'!B27</f>
        <v>Installation side arm charger for Wagon tippler 1A &amp; 1B</v>
      </c>
      <c r="C27" s="312" t="str">
        <f>'F4.2'!C27</f>
        <v>Scheme</v>
      </c>
      <c r="D27" s="312" t="str">
        <f>D26</f>
        <v>MERC/CAPEX/20122013/00912</v>
      </c>
      <c r="E27" s="314">
        <f>IF('F4.2'!F27=0,"-",'F4.2'!F27)</f>
        <v>41114</v>
      </c>
      <c r="F27" s="221"/>
      <c r="G27" s="314">
        <f t="shared" si="0"/>
        <v>41114</v>
      </c>
      <c r="H27" s="221"/>
      <c r="I27" s="314" t="str">
        <f>IF('F4.2'!L27=0,"-",'F4.2'!L27)</f>
        <v>-</v>
      </c>
      <c r="J27" s="314">
        <f>IF('F4.2'!M27=0,"-",'F4.2'!M27)</f>
        <v>41844</v>
      </c>
      <c r="K27" s="221"/>
      <c r="L27" s="314" t="str">
        <f>IF('F4.2'!N27=0,"-",'F4.2'!N27)</f>
        <v>-</v>
      </c>
      <c r="M27" s="309">
        <f>IF(C27="DPR",0,'F4.2'!H27)</f>
        <v>21.96</v>
      </c>
      <c r="N27" s="304">
        <f>SUM('F4.2'!T27:V27)</f>
        <v>0</v>
      </c>
      <c r="O27" s="221"/>
      <c r="P27" s="224">
        <f t="shared" si="1"/>
        <v>21.96</v>
      </c>
      <c r="Q27" s="221"/>
      <c r="R27" s="221"/>
      <c r="S27" s="310">
        <f t="shared" si="2"/>
        <v>21.96</v>
      </c>
    </row>
    <row r="28" spans="1:19" s="305" customFormat="1" ht="31.5" x14ac:dyDescent="0.25">
      <c r="A28" s="312">
        <f>'F4.2'!A28</f>
        <v>3.4</v>
      </c>
      <c r="B28" s="307" t="str">
        <f>'F4.2'!B28</f>
        <v>Dust Extraction System at Secondary Crusher house &amp; Conveyor 6A/B at stage II CHP</v>
      </c>
      <c r="C28" s="312" t="str">
        <f>'F4.2'!C28</f>
        <v>Scheme</v>
      </c>
      <c r="D28" s="312" t="str">
        <f t="shared" ref="D28:D32" si="4">D27</f>
        <v>MERC/CAPEX/20122013/00912</v>
      </c>
      <c r="E28" s="314">
        <f>IF('F4.2'!F28=0,"-",'F4.2'!F28)</f>
        <v>41114</v>
      </c>
      <c r="F28" s="221"/>
      <c r="G28" s="314">
        <f t="shared" si="0"/>
        <v>41114</v>
      </c>
      <c r="H28" s="221"/>
      <c r="I28" s="314" t="str">
        <f>IF('F4.2'!L28=0,"-",'F4.2'!L28)</f>
        <v>-</v>
      </c>
      <c r="J28" s="314">
        <f>IF('F4.2'!M28=0,"-",'F4.2'!M28)</f>
        <v>41844</v>
      </c>
      <c r="K28" s="221"/>
      <c r="L28" s="314" t="str">
        <f>IF('F4.2'!N28=0,"-",'F4.2'!N28)</f>
        <v>-</v>
      </c>
      <c r="M28" s="309">
        <f>IF(C28="DPR",0,'F4.2'!H28)</f>
        <v>2.0714999999999999</v>
      </c>
      <c r="N28" s="304">
        <f>SUM('F4.2'!T28:V28)</f>
        <v>0</v>
      </c>
      <c r="O28" s="221"/>
      <c r="P28" s="224">
        <f t="shared" si="1"/>
        <v>2.0714999999999999</v>
      </c>
      <c r="Q28" s="221"/>
      <c r="R28" s="221"/>
      <c r="S28" s="310">
        <f t="shared" si="2"/>
        <v>2.0714999999999999</v>
      </c>
    </row>
    <row r="29" spans="1:19" s="305" customFormat="1" ht="78.75" x14ac:dyDescent="0.25">
      <c r="A29" s="312">
        <f>'F4.2'!A29</f>
        <v>3.5</v>
      </c>
      <c r="B29" s="307" t="str">
        <f>'F4.2'!B29</f>
        <v>Fogging system at 
a) WT old along with PCR, SCR and bunker level belt at Stage I CHP
b) Conveyor 7A/B
c) 100 Mtrx100 Mtr Coal stock area
d) 200 Mtrx200 Mtr Coal stock area</v>
      </c>
      <c r="C29" s="312" t="str">
        <f>'F4.2'!C29</f>
        <v>Scheme</v>
      </c>
      <c r="D29" s="312" t="str">
        <f t="shared" si="4"/>
        <v>MERC/CAPEX/20122013/00912</v>
      </c>
      <c r="E29" s="314">
        <f>IF('F4.2'!F29=0,"-",'F4.2'!F29)</f>
        <v>41114</v>
      </c>
      <c r="F29" s="221"/>
      <c r="G29" s="314">
        <f t="shared" si="0"/>
        <v>41114</v>
      </c>
      <c r="H29" s="221"/>
      <c r="I29" s="314">
        <f>IF('F4.2'!L29=0,"-",'F4.2'!L29)</f>
        <v>41676</v>
      </c>
      <c r="J29" s="314">
        <f>IF('F4.2'!M29=0,"-",'F4.2'!M29)</f>
        <v>41844</v>
      </c>
      <c r="K29" s="221"/>
      <c r="L29" s="314">
        <f>IF('F4.2'!N29=0,"-",'F4.2'!N29)</f>
        <v>43277</v>
      </c>
      <c r="M29" s="309">
        <f>IF(C29="DPR",0,'F4.2'!H29)</f>
        <v>2.2831000000000001</v>
      </c>
      <c r="N29" s="304">
        <f>SUM('F4.2'!T29:V29)</f>
        <v>0.4695358</v>
      </c>
      <c r="O29" s="221"/>
      <c r="P29" s="224">
        <f t="shared" si="1"/>
        <v>1.8135642000000001</v>
      </c>
      <c r="Q29" s="221"/>
      <c r="R29" s="221"/>
      <c r="S29" s="310">
        <f t="shared" si="2"/>
        <v>1.8135642000000001</v>
      </c>
    </row>
    <row r="30" spans="1:19" s="305" customFormat="1" ht="31.5" x14ac:dyDescent="0.25">
      <c r="A30" s="312">
        <f>'F4.2'!A30</f>
        <v>3.6</v>
      </c>
      <c r="B30" s="307" t="str">
        <f>'F4.2'!B30</f>
        <v xml:space="preserve">Bunker level montoring system for 12 bunkers </v>
      </c>
      <c r="C30" s="312" t="str">
        <f>'F4.2'!C30</f>
        <v>Scheme</v>
      </c>
      <c r="D30" s="312" t="str">
        <f t="shared" si="4"/>
        <v>MERC/CAPEX/20122013/00912</v>
      </c>
      <c r="E30" s="314">
        <f>IF('F4.2'!F30=0,"-",'F4.2'!F30)</f>
        <v>41114</v>
      </c>
      <c r="F30" s="221"/>
      <c r="G30" s="314">
        <f t="shared" si="0"/>
        <v>41114</v>
      </c>
      <c r="H30" s="221"/>
      <c r="I30" s="314" t="str">
        <f>IF('F4.2'!L30=0,"-",'F4.2'!L30)</f>
        <v>-</v>
      </c>
      <c r="J30" s="314">
        <f>IF('F4.2'!M30=0,"-",'F4.2'!M30)</f>
        <v>41844</v>
      </c>
      <c r="K30" s="221"/>
      <c r="L30" s="314" t="str">
        <f>IF('F4.2'!N30=0,"-",'F4.2'!N30)</f>
        <v>-</v>
      </c>
      <c r="M30" s="309">
        <f>IF(C30="DPR",0,'F4.2'!H30)</f>
        <v>2.5038</v>
      </c>
      <c r="N30" s="304">
        <f>SUM('F4.2'!T30:V30)</f>
        <v>0</v>
      </c>
      <c r="O30" s="221"/>
      <c r="P30" s="224">
        <f t="shared" si="1"/>
        <v>2.5038</v>
      </c>
      <c r="Q30" s="221"/>
      <c r="R30" s="221"/>
      <c r="S30" s="310">
        <f t="shared" si="2"/>
        <v>2.5038</v>
      </c>
    </row>
    <row r="31" spans="1:19" s="305" customFormat="1" ht="31.5" x14ac:dyDescent="0.25">
      <c r="A31" s="312">
        <f>'F4.2'!A31</f>
        <v>3.7</v>
      </c>
      <c r="B31" s="307" t="str">
        <f>'F4.2'!B31</f>
        <v xml:space="preserve">Rotary pneumatic or electrical hammers </v>
      </c>
      <c r="C31" s="312" t="str">
        <f>'F4.2'!C31</f>
        <v>Scheme</v>
      </c>
      <c r="D31" s="312" t="str">
        <f t="shared" si="4"/>
        <v>MERC/CAPEX/20122013/00912</v>
      </c>
      <c r="E31" s="314">
        <f>IF('F4.2'!F31=0,"-",'F4.2'!F31)</f>
        <v>41114</v>
      </c>
      <c r="F31" s="221"/>
      <c r="G31" s="314">
        <f t="shared" si="0"/>
        <v>41114</v>
      </c>
      <c r="H31" s="221"/>
      <c r="I31" s="314" t="str">
        <f>IF('F4.2'!L31=0,"-",'F4.2'!L31)</f>
        <v>-</v>
      </c>
      <c r="J31" s="314">
        <f>IF('F4.2'!M31=0,"-",'F4.2'!M31)</f>
        <v>41844</v>
      </c>
      <c r="K31" s="221"/>
      <c r="L31" s="314" t="str">
        <f>IF('F4.2'!N31=0,"-",'F4.2'!N31)</f>
        <v>-</v>
      </c>
      <c r="M31" s="309">
        <f>IF(C31="DPR",0,'F4.2'!H31)</f>
        <v>9.7000000000000003E-2</v>
      </c>
      <c r="N31" s="304">
        <f>SUM('F4.2'!T31:V31)</f>
        <v>0</v>
      </c>
      <c r="O31" s="221"/>
      <c r="P31" s="224">
        <f t="shared" si="1"/>
        <v>9.7000000000000003E-2</v>
      </c>
      <c r="Q31" s="221"/>
      <c r="R31" s="221"/>
      <c r="S31" s="310">
        <f t="shared" si="2"/>
        <v>9.7000000000000003E-2</v>
      </c>
    </row>
    <row r="32" spans="1:19" s="305" customFormat="1" ht="31.5" x14ac:dyDescent="0.25">
      <c r="A32" s="312">
        <f>'F4.2'!A32</f>
        <v>3.8</v>
      </c>
      <c r="B32" s="307" t="str">
        <f>'F4.2'!B32</f>
        <v xml:space="preserve">Enhancement of unloading capacity of CHP from 360 TPH to 500 TPH </v>
      </c>
      <c r="C32" s="312" t="str">
        <f>'F4.2'!C32</f>
        <v>Scheme</v>
      </c>
      <c r="D32" s="312" t="str">
        <f t="shared" si="4"/>
        <v>MERC/CAPEX/20122013/00912</v>
      </c>
      <c r="E32" s="314">
        <f>IF('F4.2'!F32=0,"-",'F4.2'!F32)</f>
        <v>41114</v>
      </c>
      <c r="F32" s="221"/>
      <c r="G32" s="314">
        <f t="shared" si="0"/>
        <v>41114</v>
      </c>
      <c r="H32" s="221"/>
      <c r="I32" s="314" t="str">
        <f>IF('F4.2'!L32=0,"-",'F4.2'!L32)</f>
        <v>-</v>
      </c>
      <c r="J32" s="314">
        <f>IF('F4.2'!M32=0,"-",'F4.2'!M32)</f>
        <v>41844</v>
      </c>
      <c r="K32" s="221"/>
      <c r="L32" s="314" t="str">
        <f>IF('F4.2'!N32=0,"-",'F4.2'!N32)</f>
        <v>-</v>
      </c>
      <c r="M32" s="309">
        <f>IF(C32="DPR",0,'F4.2'!H32)</f>
        <v>7.6508000000000003</v>
      </c>
      <c r="N32" s="304">
        <f>SUM('F4.2'!T32:V32)</f>
        <v>0</v>
      </c>
      <c r="O32" s="221"/>
      <c r="P32" s="224">
        <f t="shared" si="1"/>
        <v>7.6508000000000003</v>
      </c>
      <c r="Q32" s="221"/>
      <c r="R32" s="221"/>
      <c r="S32" s="310">
        <f t="shared" si="2"/>
        <v>7.6508000000000003</v>
      </c>
    </row>
    <row r="33" spans="1:19" s="305" customFormat="1" ht="47.25" x14ac:dyDescent="0.25">
      <c r="A33" s="312">
        <f>'F4.2'!A33</f>
        <v>3.9</v>
      </c>
      <c r="B33" s="307" t="str">
        <f>'F4.2'!B33</f>
        <v>Quick detection of poor coal quality through CCTV on overhead watch
tower focused onto the wagons, over which the rake passes at low
speed &amp; various conveyor tunnels</v>
      </c>
      <c r="C33" s="312" t="str">
        <f>'F4.2'!C33</f>
        <v>Scheme</v>
      </c>
      <c r="D33" s="312" t="str">
        <f>'F4.2'!D33</f>
        <v>MERC/CAPEX/20122013/00912</v>
      </c>
      <c r="E33" s="314">
        <f>IF('F4.2'!F33=0,"-",'F4.2'!F33)</f>
        <v>41114</v>
      </c>
      <c r="F33" s="221"/>
      <c r="G33" s="314">
        <f t="shared" si="0"/>
        <v>41114</v>
      </c>
      <c r="H33" s="221"/>
      <c r="I33" s="314" t="str">
        <f>IF('F4.2'!L33=0,"-",'F4.2'!L33)</f>
        <v>-</v>
      </c>
      <c r="J33" s="314">
        <f>IF('F4.2'!M33=0,"-",'F4.2'!M33)</f>
        <v>41844</v>
      </c>
      <c r="K33" s="221"/>
      <c r="L33" s="314" t="str">
        <f>IF('F4.2'!N33=0,"-",'F4.2'!N33)</f>
        <v>-</v>
      </c>
      <c r="M33" s="309">
        <f>IF(C33="DPR",0,'F4.2'!H33)</f>
        <v>0.29680000000000001</v>
      </c>
      <c r="N33" s="304">
        <f>SUM('F4.2'!T33:V33)</f>
        <v>0</v>
      </c>
      <c r="O33" s="221"/>
      <c r="P33" s="224">
        <f t="shared" si="1"/>
        <v>0.29680000000000001</v>
      </c>
      <c r="Q33" s="221"/>
      <c r="R33" s="221"/>
      <c r="S33" s="310">
        <f t="shared" si="2"/>
        <v>0.29680000000000001</v>
      </c>
    </row>
    <row r="34" spans="1:19" s="305" customFormat="1" ht="31.5" x14ac:dyDescent="0.25">
      <c r="A34" s="315">
        <f>'F4.2'!A34</f>
        <v>3.1</v>
      </c>
      <c r="B34" s="307" t="str">
        <f>'F4.2'!B34</f>
        <v xml:space="preserve">Motor controller for conveyor motors of Stage II CHP </v>
      </c>
      <c r="C34" s="312" t="str">
        <f>'F4.2'!C34</f>
        <v>Scheme</v>
      </c>
      <c r="D34" s="312" t="str">
        <f>D33</f>
        <v>MERC/CAPEX/20122013/00912</v>
      </c>
      <c r="E34" s="314">
        <f>IF('F4.2'!F34=0,"-",'F4.2'!F34)</f>
        <v>41114</v>
      </c>
      <c r="F34" s="221"/>
      <c r="G34" s="314">
        <f t="shared" si="0"/>
        <v>41114</v>
      </c>
      <c r="H34" s="221"/>
      <c r="I34" s="314">
        <f>IF('F4.2'!L34=0,"-",'F4.2'!L34)</f>
        <v>41114</v>
      </c>
      <c r="J34" s="314">
        <f>IF('F4.2'!M34=0,"-",'F4.2'!M34)</f>
        <v>41844</v>
      </c>
      <c r="K34" s="221"/>
      <c r="L34" s="314">
        <f>IF('F4.2'!N34=0,"-",'F4.2'!N34)</f>
        <v>41364</v>
      </c>
      <c r="M34" s="309">
        <f>IF(C34="DPR",0,'F4.2'!H34)</f>
        <v>0.9607</v>
      </c>
      <c r="N34" s="304">
        <f>SUM('F4.2'!T34:V34)</f>
        <v>0.9607</v>
      </c>
      <c r="O34" s="221"/>
      <c r="P34" s="224">
        <f t="shared" si="1"/>
        <v>0</v>
      </c>
      <c r="Q34" s="221"/>
      <c r="R34" s="221"/>
      <c r="S34" s="310">
        <f t="shared" si="2"/>
        <v>0</v>
      </c>
    </row>
    <row r="35" spans="1:19" s="305" customFormat="1" ht="31.5" x14ac:dyDescent="0.25">
      <c r="A35" s="312">
        <f>'F4.2'!A35</f>
        <v>3.11</v>
      </c>
      <c r="B35" s="307" t="str">
        <f>'F4.2'!B35</f>
        <v>Procurement of a CHN apparatus for ultimate analysis for operational optimization and coal mapping studies.</v>
      </c>
      <c r="C35" s="312" t="str">
        <f>'F4.2'!C35</f>
        <v>Scheme</v>
      </c>
      <c r="D35" s="312" t="str">
        <f>D33</f>
        <v>MERC/CAPEX/20122013/00912</v>
      </c>
      <c r="E35" s="314">
        <f>IF('F4.2'!F35=0,"-",'F4.2'!F35)</f>
        <v>41114</v>
      </c>
      <c r="F35" s="221"/>
      <c r="G35" s="314">
        <f t="shared" si="0"/>
        <v>41114</v>
      </c>
      <c r="H35" s="221"/>
      <c r="I35" s="314" t="str">
        <f>IF('F4.2'!L35=0,"-",'F4.2'!L35)</f>
        <v>-</v>
      </c>
      <c r="J35" s="314">
        <f>IF('F4.2'!M35=0,"-",'F4.2'!M35)</f>
        <v>41844</v>
      </c>
      <c r="K35" s="221"/>
      <c r="L35" s="314" t="str">
        <f>IF('F4.2'!N35=0,"-",'F4.2'!N35)</f>
        <v>-</v>
      </c>
      <c r="M35" s="309">
        <f>IF(C35="DPR",0,'F4.2'!H35)</f>
        <v>0.63617000000000001</v>
      </c>
      <c r="N35" s="304">
        <f>SUM('F4.2'!T35:V35)</f>
        <v>0</v>
      </c>
      <c r="O35" s="221"/>
      <c r="P35" s="224">
        <f t="shared" si="1"/>
        <v>0.63617000000000001</v>
      </c>
      <c r="Q35" s="221"/>
      <c r="R35" s="221"/>
      <c r="S35" s="310">
        <f t="shared" si="2"/>
        <v>0.63617000000000001</v>
      </c>
    </row>
    <row r="36" spans="1:19" s="305" customFormat="1" ht="31.5" x14ac:dyDescent="0.25">
      <c r="A36" s="312">
        <f>'F4.2'!A36</f>
        <v>3.12</v>
      </c>
      <c r="B36" s="307" t="str">
        <f>'F4.2'!B36</f>
        <v xml:space="preserve">Additional bomb calorimeter </v>
      </c>
      <c r="C36" s="312" t="str">
        <f>'F4.2'!C36</f>
        <v>Scheme</v>
      </c>
      <c r="D36" s="312" t="str">
        <f>D33</f>
        <v>MERC/CAPEX/20122013/00912</v>
      </c>
      <c r="E36" s="314">
        <f>IF('F4.2'!F36=0,"-",'F4.2'!F36)</f>
        <v>41114</v>
      </c>
      <c r="F36" s="221"/>
      <c r="G36" s="314">
        <f t="shared" si="0"/>
        <v>41114</v>
      </c>
      <c r="H36" s="221"/>
      <c r="I36" s="314">
        <f>IF('F4.2'!L36=0,"-",'F4.2'!L36)</f>
        <v>41561</v>
      </c>
      <c r="J36" s="314">
        <f>IF('F4.2'!M36=0,"-",'F4.2'!M36)</f>
        <v>41844</v>
      </c>
      <c r="K36" s="221"/>
      <c r="L36" s="314">
        <f>IF('F4.2'!N36=0,"-",'F4.2'!N36)</f>
        <v>41736</v>
      </c>
      <c r="M36" s="309">
        <f>IF(C36="DPR",0,'F4.2'!H36)</f>
        <v>0.44012000000000001</v>
      </c>
      <c r="N36" s="304">
        <f>SUM('F4.2'!T36:V36)</f>
        <v>0.19</v>
      </c>
      <c r="O36" s="221"/>
      <c r="P36" s="224">
        <f t="shared" si="1"/>
        <v>0.25012000000000001</v>
      </c>
      <c r="Q36" s="221"/>
      <c r="R36" s="221"/>
      <c r="S36" s="310">
        <f t="shared" si="2"/>
        <v>0.25012000000000001</v>
      </c>
    </row>
    <row r="37" spans="1:19" s="305" customFormat="1" ht="31.5" x14ac:dyDescent="0.25">
      <c r="A37" s="312">
        <f>'F4.2'!A37</f>
        <v>3.13</v>
      </c>
      <c r="B37" s="307" t="str">
        <f>'F4.2'!B37</f>
        <v xml:space="preserve">TGA analysis of the coal for operational optimization. </v>
      </c>
      <c r="C37" s="312" t="str">
        <f>'F4.2'!C37</f>
        <v>Scheme</v>
      </c>
      <c r="D37" s="312" t="str">
        <f>D33</f>
        <v>MERC/CAPEX/20122013/00912</v>
      </c>
      <c r="E37" s="314">
        <f>IF('F4.2'!F37=0,"-",'F4.2'!F37)</f>
        <v>41114</v>
      </c>
      <c r="F37" s="221"/>
      <c r="G37" s="314">
        <f t="shared" si="0"/>
        <v>41114</v>
      </c>
      <c r="H37" s="221"/>
      <c r="I37" s="314" t="str">
        <f>IF('F4.2'!L37=0,"-",'F4.2'!L37)</f>
        <v>-</v>
      </c>
      <c r="J37" s="314">
        <f>IF('F4.2'!M37=0,"-",'F4.2'!M37)</f>
        <v>41844</v>
      </c>
      <c r="K37" s="221"/>
      <c r="L37" s="314" t="str">
        <f>IF('F4.2'!N37=0,"-",'F4.2'!N37)</f>
        <v>-</v>
      </c>
      <c r="M37" s="309">
        <f>IF(C37="DPR",0,'F4.2'!H37)</f>
        <v>0.53213999999999995</v>
      </c>
      <c r="N37" s="304">
        <f>SUM('F4.2'!T37:V37)</f>
        <v>0</v>
      </c>
      <c r="O37" s="221"/>
      <c r="P37" s="224">
        <f t="shared" si="1"/>
        <v>0.53213999999999995</v>
      </c>
      <c r="Q37" s="221"/>
      <c r="R37" s="221"/>
      <c r="S37" s="310">
        <f t="shared" si="2"/>
        <v>0.53213999999999995</v>
      </c>
    </row>
    <row r="38" spans="1:19" s="305" customFormat="1" ht="31.5" x14ac:dyDescent="0.25">
      <c r="A38" s="301">
        <f>'F4.2'!A38</f>
        <v>0</v>
      </c>
      <c r="B38" s="307" t="str">
        <f>'F4.2'!B38</f>
        <v>IDC</v>
      </c>
      <c r="C38" s="312" t="str">
        <f>'F4.2'!C38</f>
        <v>IDC</v>
      </c>
      <c r="D38" s="312" t="str">
        <f>'F4.2'!D38</f>
        <v>MERC/CAPEX/20122013/00912</v>
      </c>
      <c r="E38" s="314">
        <f>IF('F4.2'!F38=0,"-",'F4.2'!F38)</f>
        <v>41114</v>
      </c>
      <c r="F38" s="221"/>
      <c r="G38" s="314">
        <f t="shared" si="0"/>
        <v>41114</v>
      </c>
      <c r="H38" s="221"/>
      <c r="I38" s="314" t="str">
        <f>IF('F4.2'!L38=0,"-",'F4.2'!L38)</f>
        <v>-</v>
      </c>
      <c r="J38" s="314" t="str">
        <f>IF('F4.2'!M38=0,"-",'F4.2'!M38)</f>
        <v>-</v>
      </c>
      <c r="K38" s="221"/>
      <c r="L38" s="314" t="str">
        <f>IF('F4.2'!N38=0,"-",'F4.2'!N38)</f>
        <v>-</v>
      </c>
      <c r="M38" s="309">
        <f>IF(C38="DPR",0,'F4.2'!H38)</f>
        <v>5.27</v>
      </c>
      <c r="N38" s="304">
        <f>SUM('F4.2'!T38:V38)</f>
        <v>0</v>
      </c>
      <c r="O38" s="221"/>
      <c r="P38" s="224">
        <f t="shared" si="1"/>
        <v>5.27</v>
      </c>
      <c r="Q38" s="221"/>
      <c r="R38" s="221"/>
      <c r="S38" s="310">
        <f t="shared" si="2"/>
        <v>5.27</v>
      </c>
    </row>
    <row r="39" spans="1:19" s="305" customFormat="1" ht="31.5" x14ac:dyDescent="0.25">
      <c r="A39" s="301">
        <f>'F4.2'!A39</f>
        <v>4</v>
      </c>
      <c r="B39" s="302" t="str">
        <f>'F4.2'!B39</f>
        <v>Turbine Auxiliary Performance Improvements</v>
      </c>
      <c r="C39" s="301" t="str">
        <f>'F4.2'!C39</f>
        <v>DPR</v>
      </c>
      <c r="D39" s="301" t="str">
        <f>D38</f>
        <v>MERC/CAPEX/20122013/00912</v>
      </c>
      <c r="E39" s="303">
        <f>IF('F4.2'!F39=0,"-",'F4.2'!F39)</f>
        <v>41281</v>
      </c>
      <c r="F39" s="221"/>
      <c r="G39" s="303">
        <f t="shared" si="0"/>
        <v>41281</v>
      </c>
      <c r="H39" s="221"/>
      <c r="I39" s="303" t="str">
        <f>IF('F4.2'!L39=0,"-",'F4.2'!L39)</f>
        <v>-</v>
      </c>
      <c r="J39" s="303" t="str">
        <f>IF('F4.2'!M39=0,"-",'F4.2'!M39)</f>
        <v>-</v>
      </c>
      <c r="K39" s="221"/>
      <c r="L39" s="303" t="str">
        <f>IF('F4.2'!N39=0,"-",'F4.2'!N39)</f>
        <v>-</v>
      </c>
      <c r="M39" s="304">
        <f>IF(C39="DPR",0,'F4.2'!H39)</f>
        <v>0</v>
      </c>
      <c r="N39" s="304">
        <f>SUM('F4.2'!T39:V39)</f>
        <v>0</v>
      </c>
      <c r="O39" s="221"/>
      <c r="P39" s="224">
        <f t="shared" si="1"/>
        <v>0</v>
      </c>
      <c r="Q39" s="221"/>
      <c r="R39" s="221"/>
      <c r="S39" s="310">
        <f t="shared" si="2"/>
        <v>0</v>
      </c>
    </row>
    <row r="40" spans="1:19" s="305" customFormat="1" ht="31.5" x14ac:dyDescent="0.25">
      <c r="A40" s="312">
        <f>'F4.2'!A40</f>
        <v>4.0999999999999996</v>
      </c>
      <c r="B40" s="307" t="str">
        <f>'F4.2'!B40</f>
        <v>Procurement and installation and commissioning of modified upgraded boiler feed pump (Type -200KHI/S) having energy efficient cartridge for unit 2 &amp; 3 , BTPS.</v>
      </c>
      <c r="C40" s="312" t="str">
        <f>'F4.2'!C40</f>
        <v>Scheme</v>
      </c>
      <c r="D40" s="312" t="str">
        <f>D38</f>
        <v>MERC/CAPEX/20122013/00912</v>
      </c>
      <c r="E40" s="314">
        <f>IF('F4.2'!F40=0,"-",'F4.2'!F40)</f>
        <v>41281</v>
      </c>
      <c r="F40" s="221"/>
      <c r="G40" s="314">
        <f t="shared" si="0"/>
        <v>41281</v>
      </c>
      <c r="H40" s="221"/>
      <c r="I40" s="314">
        <f>IF('F4.2'!L40=0,"-",'F4.2'!L40)</f>
        <v>42244</v>
      </c>
      <c r="J40" s="314">
        <f>IF('F4.2'!M40=0,"-",'F4.2'!M40)</f>
        <v>41646</v>
      </c>
      <c r="K40" s="221"/>
      <c r="L40" s="314">
        <f>IF('F4.2'!N40=0,"-",'F4.2'!N40)</f>
        <v>42444</v>
      </c>
      <c r="M40" s="309">
        <f>IF(C40="DPR",0,'F4.2'!H40)</f>
        <v>17.47</v>
      </c>
      <c r="N40" s="304">
        <f>SUM('F4.2'!T40:V40)</f>
        <v>8.655683800000002</v>
      </c>
      <c r="O40" s="221"/>
      <c r="P40" s="224">
        <f t="shared" si="1"/>
        <v>8.8143161999999968</v>
      </c>
      <c r="Q40" s="221"/>
      <c r="R40" s="221"/>
      <c r="S40" s="310">
        <f t="shared" si="2"/>
        <v>8.8143161999999968</v>
      </c>
    </row>
    <row r="41" spans="1:19" s="305" customFormat="1" ht="31.5" x14ac:dyDescent="0.25">
      <c r="A41" s="312">
        <f>'F4.2'!A41</f>
        <v>4.2</v>
      </c>
      <c r="B41" s="307" t="str">
        <f>'F4.2'!B41</f>
        <v>Replacement of brine pumps with modified pumps complete with S.S material in new WTP</v>
      </c>
      <c r="C41" s="312" t="str">
        <f>'F4.2'!C41</f>
        <v>Scheme</v>
      </c>
      <c r="D41" s="312" t="str">
        <f>D38</f>
        <v>MERC/CAPEX/20122013/00912</v>
      </c>
      <c r="E41" s="314">
        <f>IF('F4.2'!F41=0,"-",'F4.2'!F41)</f>
        <v>41281</v>
      </c>
      <c r="F41" s="221"/>
      <c r="G41" s="314">
        <f t="shared" si="0"/>
        <v>41281</v>
      </c>
      <c r="H41" s="221"/>
      <c r="I41" s="314" t="str">
        <f>IF('F4.2'!L41=0,"-",'F4.2'!L41)</f>
        <v>-</v>
      </c>
      <c r="J41" s="314">
        <f>IF('F4.2'!M41=0,"-",'F4.2'!M41)</f>
        <v>41646</v>
      </c>
      <c r="K41" s="221"/>
      <c r="L41" s="314" t="str">
        <f>IF('F4.2'!N41=0,"-",'F4.2'!N41)</f>
        <v>-</v>
      </c>
      <c r="M41" s="309">
        <f>IF(C41="DPR",0,'F4.2'!H41)</f>
        <v>1.0289999999999999</v>
      </c>
      <c r="N41" s="304">
        <f>SUM('F4.2'!T41:V41)</f>
        <v>0.30159950000000002</v>
      </c>
      <c r="O41" s="221"/>
      <c r="P41" s="224">
        <f t="shared" si="1"/>
        <v>0.72740049999999989</v>
      </c>
      <c r="Q41" s="221"/>
      <c r="R41" s="221"/>
      <c r="S41" s="310">
        <f t="shared" si="2"/>
        <v>0.72740049999999989</v>
      </c>
    </row>
    <row r="42" spans="1:19" s="305" customFormat="1" ht="31.5" x14ac:dyDescent="0.25">
      <c r="A42" s="301">
        <f>'F4.2'!A42</f>
        <v>0</v>
      </c>
      <c r="B42" s="307" t="str">
        <f>'F4.2'!B42</f>
        <v>IDC</v>
      </c>
      <c r="C42" s="312" t="str">
        <f>'F4.2'!C42</f>
        <v>IDC</v>
      </c>
      <c r="D42" s="312" t="str">
        <f>D38</f>
        <v>MERC/CAPEX/20122013/00912</v>
      </c>
      <c r="E42" s="314">
        <f>IF('F4.2'!F42=0,"-",'F4.2'!F42)</f>
        <v>41281</v>
      </c>
      <c r="F42" s="221"/>
      <c r="G42" s="314">
        <f t="shared" si="0"/>
        <v>41281</v>
      </c>
      <c r="H42" s="221"/>
      <c r="I42" s="314" t="str">
        <f>IF('F4.2'!L42=0,"-",'F4.2'!L42)</f>
        <v>-</v>
      </c>
      <c r="J42" s="314" t="str">
        <f>IF('F4.2'!M42=0,"-",'F4.2'!M42)</f>
        <v>-</v>
      </c>
      <c r="K42" s="221"/>
      <c r="L42" s="314" t="str">
        <f>IF('F4.2'!N42=0,"-",'F4.2'!N42)</f>
        <v>-</v>
      </c>
      <c r="M42" s="309">
        <f>IF(C42="DPR",0,'F4.2'!H42)</f>
        <v>1.61</v>
      </c>
      <c r="N42" s="304">
        <f>SUM('F4.2'!T42:V42)</f>
        <v>0</v>
      </c>
      <c r="O42" s="221"/>
      <c r="P42" s="224">
        <f t="shared" si="1"/>
        <v>1.61</v>
      </c>
      <c r="Q42" s="221"/>
      <c r="R42" s="221"/>
      <c r="S42" s="310">
        <f t="shared" si="2"/>
        <v>1.61</v>
      </c>
    </row>
    <row r="43" spans="1:19" s="305" customFormat="1" ht="47.25" x14ac:dyDescent="0.25">
      <c r="A43" s="301">
        <f>'F4.2'!A43</f>
        <v>5</v>
      </c>
      <c r="B43" s="302" t="str">
        <f>'F4.2'!B43</f>
        <v>Replacement of Platen water wall coils U#2,Super Heater &amp; Platen Super Heater Coils for U#2 and Cold Reheater coils for U#2 &amp; U#3</v>
      </c>
      <c r="C43" s="301" t="str">
        <f>'F4.2'!C43</f>
        <v>DPR</v>
      </c>
      <c r="D43" s="301" t="str">
        <f>'F4.2'!D43</f>
        <v>MERC/TECH-1/CAPEX/20142015/006</v>
      </c>
      <c r="E43" s="303">
        <f>IF('F4.2'!F43=0,"-",'F4.2'!F43)</f>
        <v>41928</v>
      </c>
      <c r="F43" s="221"/>
      <c r="G43" s="303">
        <f t="shared" si="0"/>
        <v>41928</v>
      </c>
      <c r="H43" s="221"/>
      <c r="I43" s="303" t="str">
        <f>IF('F4.2'!L43=0,"-",'F4.2'!L43)</f>
        <v>-</v>
      </c>
      <c r="J43" s="303" t="str">
        <f>IF('F4.2'!M43=0,"-",'F4.2'!M43)</f>
        <v>-</v>
      </c>
      <c r="K43" s="221"/>
      <c r="L43" s="303" t="str">
        <f>IF('F4.2'!N43=0,"-",'F4.2'!N43)</f>
        <v>-</v>
      </c>
      <c r="M43" s="304">
        <f>IF(C43="DPR",0,'F4.2'!H43)</f>
        <v>0</v>
      </c>
      <c r="N43" s="304">
        <f>SUM('F4.2'!T43:V43)</f>
        <v>0</v>
      </c>
      <c r="O43" s="221"/>
      <c r="P43" s="224">
        <f t="shared" si="1"/>
        <v>0</v>
      </c>
      <c r="Q43" s="221"/>
      <c r="R43" s="221"/>
      <c r="S43" s="310">
        <f t="shared" si="2"/>
        <v>0</v>
      </c>
    </row>
    <row r="44" spans="1:19" s="305" customFormat="1" ht="47.25" x14ac:dyDescent="0.25">
      <c r="A44" s="312">
        <f>'F4.2'!A44</f>
        <v>5.0999999999999996</v>
      </c>
      <c r="B44" s="316" t="str">
        <f>'F4.2'!B44</f>
        <v>Supply &amp; Erection of Platen Water wall coils Assembly from inlet header to outlet header in pent house for Unit No 2</v>
      </c>
      <c r="C44" s="312" t="str">
        <f>'F4.2'!C44</f>
        <v>Scheme</v>
      </c>
      <c r="D44" s="312" t="str">
        <f>D43</f>
        <v>MERC/TECH-1/CAPEX/20142015/006</v>
      </c>
      <c r="E44" s="314">
        <f>IF('F4.2'!F44=0,"-",'F4.2'!F44)</f>
        <v>41928</v>
      </c>
      <c r="F44" s="221"/>
      <c r="G44" s="314">
        <f t="shared" si="0"/>
        <v>41928</v>
      </c>
      <c r="H44" s="221"/>
      <c r="I44" s="314">
        <f>IF('F4.2'!L44=0,"-",'F4.2'!L44)</f>
        <v>41958</v>
      </c>
      <c r="J44" s="314">
        <f>IF('F4.2'!M44=0,"-",'F4.2'!M44)</f>
        <v>42293</v>
      </c>
      <c r="K44" s="221"/>
      <c r="L44" s="314">
        <f>IF('F4.2'!N44=0,"-",'F4.2'!N44)</f>
        <v>41958</v>
      </c>
      <c r="M44" s="309">
        <f>IF(C44="DPR",0,'F4.2'!H44)</f>
        <v>1.1040000000000001</v>
      </c>
      <c r="N44" s="304">
        <f>SUM('F4.2'!T44:V44)</f>
        <v>0.54</v>
      </c>
      <c r="O44" s="221"/>
      <c r="P44" s="224">
        <f t="shared" si="1"/>
        <v>0.56400000000000006</v>
      </c>
      <c r="Q44" s="221"/>
      <c r="R44" s="221"/>
      <c r="S44" s="310">
        <f t="shared" si="2"/>
        <v>0.56400000000000006</v>
      </c>
    </row>
    <row r="45" spans="1:19" s="305" customFormat="1" ht="47.25" x14ac:dyDescent="0.25">
      <c r="A45" s="312">
        <f>'F4.2'!A45</f>
        <v>5.2</v>
      </c>
      <c r="B45" s="316" t="str">
        <f>'F4.2'!B45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45" s="312" t="str">
        <f>'F4.2'!C45</f>
        <v>Scheme</v>
      </c>
      <c r="D45" s="312" t="str">
        <f>D43</f>
        <v>MERC/TECH-1/CAPEX/20142015/006</v>
      </c>
      <c r="E45" s="314">
        <f>IF('F4.2'!F45=0,"-",'F4.2'!F45)</f>
        <v>41928</v>
      </c>
      <c r="F45" s="221"/>
      <c r="G45" s="314">
        <f t="shared" si="0"/>
        <v>41928</v>
      </c>
      <c r="H45" s="221"/>
      <c r="I45" s="314">
        <f>IF('F4.2'!L45=0,"-",'F4.2'!L45)</f>
        <v>42227</v>
      </c>
      <c r="J45" s="314">
        <f>IF('F4.2'!M45=0,"-",'F4.2'!M45)</f>
        <v>42293</v>
      </c>
      <c r="K45" s="221"/>
      <c r="L45" s="314">
        <f>IF('F4.2'!N45=0,"-",'F4.2'!N45)</f>
        <v>42289</v>
      </c>
      <c r="M45" s="309">
        <f>IF(C45="DPR",0,'F4.2'!H45)</f>
        <v>5.4770000000000003</v>
      </c>
      <c r="N45" s="304">
        <f>SUM('F4.2'!T45:V45)</f>
        <v>5.4649043000000006</v>
      </c>
      <c r="O45" s="221"/>
      <c r="P45" s="224">
        <f t="shared" si="1"/>
        <v>1.2095699999999709E-2</v>
      </c>
      <c r="Q45" s="221"/>
      <c r="R45" s="221"/>
      <c r="S45" s="310">
        <f t="shared" si="2"/>
        <v>1.2095699999999709E-2</v>
      </c>
    </row>
    <row r="46" spans="1:19" s="305" customFormat="1" ht="47.25" x14ac:dyDescent="0.25">
      <c r="A46" s="312">
        <f>'F4.2'!A46</f>
        <v>5.3</v>
      </c>
      <c r="B46" s="316" t="str">
        <f>'F4.2'!B46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46" s="312" t="str">
        <f>'F4.2'!C46</f>
        <v>Scheme</v>
      </c>
      <c r="D46" s="312" t="str">
        <f>'F4.2'!D46</f>
        <v>MERC/TECH-1/CAPEX/20142015/006</v>
      </c>
      <c r="E46" s="314">
        <f>IF('F4.2'!F46=0,"-",'F4.2'!F46)</f>
        <v>41928</v>
      </c>
      <c r="F46" s="221"/>
      <c r="G46" s="314">
        <f t="shared" si="0"/>
        <v>41928</v>
      </c>
      <c r="H46" s="221"/>
      <c r="I46" s="314">
        <f>IF('F4.2'!L46=0,"-",'F4.2'!L46)</f>
        <v>41929</v>
      </c>
      <c r="J46" s="314">
        <f>IF('F4.2'!M46=0,"-",'F4.2'!M46)</f>
        <v>42293</v>
      </c>
      <c r="K46" s="221"/>
      <c r="L46" s="314" t="str">
        <f>IF('F4.2'!N46=0,"-",'F4.2'!N46)</f>
        <v>-</v>
      </c>
      <c r="M46" s="309">
        <f>IF(C46="DPR",0,'F4.2'!H46)</f>
        <v>2.7109999999999999</v>
      </c>
      <c r="N46" s="304">
        <f>SUM('F4.2'!T46:V46)</f>
        <v>2.6624558</v>
      </c>
      <c r="O46" s="221"/>
      <c r="P46" s="224">
        <f t="shared" si="1"/>
        <v>4.8544199999999815E-2</v>
      </c>
      <c r="Q46" s="221"/>
      <c r="R46" s="221"/>
      <c r="S46" s="310">
        <f t="shared" si="2"/>
        <v>4.8544199999999815E-2</v>
      </c>
    </row>
    <row r="47" spans="1:19" s="305" customFormat="1" ht="47.25" x14ac:dyDescent="0.25">
      <c r="A47" s="312">
        <f>'F4.2'!A47</f>
        <v>5.4</v>
      </c>
      <c r="B47" s="316" t="str">
        <f>'F4.2'!B47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47" s="312" t="str">
        <f>'F4.2'!C47</f>
        <v>Scheme</v>
      </c>
      <c r="D47" s="312" t="str">
        <f>D46</f>
        <v>MERC/TECH-1/CAPEX/20142015/006</v>
      </c>
      <c r="E47" s="314">
        <f>IF('F4.2'!F47=0,"-",'F4.2'!F47)</f>
        <v>41928</v>
      </c>
      <c r="F47" s="221"/>
      <c r="G47" s="314">
        <f t="shared" si="0"/>
        <v>41928</v>
      </c>
      <c r="H47" s="221"/>
      <c r="I47" s="314">
        <f>IF('F4.2'!L47=0,"-",'F4.2'!L47)</f>
        <v>41944</v>
      </c>
      <c r="J47" s="314">
        <f>IF('F4.2'!M47=0,"-",'F4.2'!M47)</f>
        <v>42293</v>
      </c>
      <c r="K47" s="221"/>
      <c r="L47" s="314">
        <f>IF('F4.2'!N47=0,"-",'F4.2'!N47)</f>
        <v>42051</v>
      </c>
      <c r="M47" s="309">
        <f>IF(C47="DPR",0,'F4.2'!H47)</f>
        <v>2.7109999999999999</v>
      </c>
      <c r="N47" s="304">
        <f>SUM('F4.2'!T47:V47)</f>
        <v>2.3531</v>
      </c>
      <c r="O47" s="221"/>
      <c r="P47" s="224">
        <f t="shared" si="1"/>
        <v>0.35789999999999988</v>
      </c>
      <c r="Q47" s="221"/>
      <c r="R47" s="221"/>
      <c r="S47" s="310">
        <f t="shared" si="2"/>
        <v>0.35789999999999988</v>
      </c>
    </row>
    <row r="48" spans="1:19" s="305" customFormat="1" ht="47.25" x14ac:dyDescent="0.25">
      <c r="A48" s="301">
        <f>'F4.2'!A48</f>
        <v>0</v>
      </c>
      <c r="B48" s="316" t="str">
        <f>'F4.2'!B48</f>
        <v>IDC</v>
      </c>
      <c r="C48" s="312" t="str">
        <f>'F4.2'!C48</f>
        <v>IDC</v>
      </c>
      <c r="D48" s="312" t="str">
        <f>D47</f>
        <v>MERC/TECH-1/CAPEX/20142015/006</v>
      </c>
      <c r="E48" s="314">
        <f>IF('F4.2'!F48=0,"-",'F4.2'!F48)</f>
        <v>41928</v>
      </c>
      <c r="F48" s="221"/>
      <c r="G48" s="314">
        <f t="shared" si="0"/>
        <v>41928</v>
      </c>
      <c r="H48" s="221"/>
      <c r="I48" s="314" t="str">
        <f>IF('F4.2'!L48=0,"-",'F4.2'!L48)</f>
        <v>-</v>
      </c>
      <c r="J48" s="314" t="str">
        <f>IF('F4.2'!M48=0,"-",'F4.2'!M48)</f>
        <v>-</v>
      </c>
      <c r="K48" s="221"/>
      <c r="L48" s="314" t="str">
        <f>IF('F4.2'!N48=0,"-",'F4.2'!N48)</f>
        <v>-</v>
      </c>
      <c r="M48" s="309">
        <f>IF(C48="DPR",0,'F4.2'!H48)</f>
        <v>1.6890000000000001</v>
      </c>
      <c r="N48" s="304">
        <f>SUM('F4.2'!T48:V48)</f>
        <v>0</v>
      </c>
      <c r="O48" s="221"/>
      <c r="P48" s="224">
        <f t="shared" si="1"/>
        <v>1.6890000000000001</v>
      </c>
      <c r="Q48" s="221"/>
      <c r="R48" s="221"/>
      <c r="S48" s="310">
        <f t="shared" si="2"/>
        <v>1.6890000000000001</v>
      </c>
    </row>
    <row r="49" spans="1:19" s="305" customFormat="1" ht="31.5" x14ac:dyDescent="0.25">
      <c r="A49" s="301">
        <f>'F4.2'!A49</f>
        <v>6</v>
      </c>
      <c r="B49" s="302" t="str">
        <f>'F4.2'!B49</f>
        <v>Boiler Process Improvement by replacement of damaged valves and Boiler Perfm Imp by Air Pre-Heater Up gradation of U#2 &amp; U#3 at BTPS</v>
      </c>
      <c r="C49" s="301" t="str">
        <f>'F4.2'!C49</f>
        <v>DPR</v>
      </c>
      <c r="D49" s="301" t="str">
        <f>'F4.2'!D49</f>
        <v>MERC/Tech-1/CAPEX /2014-15/00433</v>
      </c>
      <c r="E49" s="303">
        <f>IF('F4.2'!F49=0,"-",'F4.2'!F49)</f>
        <v>41792</v>
      </c>
      <c r="F49" s="221"/>
      <c r="G49" s="303">
        <f t="shared" si="0"/>
        <v>41792</v>
      </c>
      <c r="H49" s="221"/>
      <c r="I49" s="303" t="str">
        <f>IF('F4.2'!L49=0,"-",'F4.2'!L49)</f>
        <v>-</v>
      </c>
      <c r="J49" s="303" t="str">
        <f>IF('F4.2'!M49=0,"-",'F4.2'!M49)</f>
        <v>-</v>
      </c>
      <c r="K49" s="221"/>
      <c r="L49" s="303" t="str">
        <f>IF('F4.2'!N49=0,"-",'F4.2'!N49)</f>
        <v>-</v>
      </c>
      <c r="M49" s="304">
        <f>IF(C49="DPR",0,'F4.2'!H49)</f>
        <v>0</v>
      </c>
      <c r="N49" s="304">
        <f>SUM('F4.2'!T49:V49)</f>
        <v>0</v>
      </c>
      <c r="O49" s="221"/>
      <c r="P49" s="224">
        <f t="shared" si="1"/>
        <v>0</v>
      </c>
      <c r="Q49" s="221"/>
      <c r="R49" s="221"/>
      <c r="S49" s="310">
        <f t="shared" si="2"/>
        <v>0</v>
      </c>
    </row>
    <row r="50" spans="1:19" s="305" customFormat="1" ht="31.5" x14ac:dyDescent="0.25">
      <c r="A50" s="306">
        <f>'F4.2'!A50</f>
        <v>6.1</v>
      </c>
      <c r="B50" s="316" t="str">
        <f>'F4.2'!B50</f>
        <v>Replacement of boiler outlet valves and damaged valves of units 2 &amp; 3</v>
      </c>
      <c r="C50" s="306" t="str">
        <f>'F4.2'!C50</f>
        <v>Scheme</v>
      </c>
      <c r="D50" s="306" t="str">
        <f>D49</f>
        <v>MERC/Tech-1/CAPEX /2014-15/00433</v>
      </c>
      <c r="E50" s="311">
        <f>IF('F4.2'!F50=0,"-",'F4.2'!F50)</f>
        <v>41792</v>
      </c>
      <c r="F50" s="221"/>
      <c r="G50" s="311">
        <f t="shared" si="0"/>
        <v>41792</v>
      </c>
      <c r="H50" s="221"/>
      <c r="I50" s="311">
        <f>IF('F4.2'!L50=0,"-",'F4.2'!L50)</f>
        <v>41793</v>
      </c>
      <c r="J50" s="311">
        <f>IF('F4.2'!M50=0,"-",'F4.2'!M50)</f>
        <v>42888</v>
      </c>
      <c r="K50" s="221"/>
      <c r="L50" s="311">
        <f>IF('F4.2'!N50=0,"-",'F4.2'!N50)</f>
        <v>42297</v>
      </c>
      <c r="M50" s="309">
        <f>IF(C50="DPR",0,'F4.2'!H50)</f>
        <v>2.62</v>
      </c>
      <c r="N50" s="304">
        <f>SUM('F4.2'!T50:V50)</f>
        <v>1.3984000000000001</v>
      </c>
      <c r="O50" s="221"/>
      <c r="P50" s="224">
        <f t="shared" si="1"/>
        <v>1.2216</v>
      </c>
      <c r="Q50" s="221"/>
      <c r="R50" s="221"/>
      <c r="S50" s="310">
        <f t="shared" si="2"/>
        <v>1.2216</v>
      </c>
    </row>
    <row r="51" spans="1:19" s="305" customFormat="1" ht="31.5" x14ac:dyDescent="0.25">
      <c r="A51" s="306">
        <f>'F4.2'!A51</f>
        <v>6.2</v>
      </c>
      <c r="B51" s="316" t="str">
        <f>'F4.2'!B51</f>
        <v>Air pre heater up gradation of heat exchanger matrix &amp; regenerative dynamic sealing of units 2 &amp; 3</v>
      </c>
      <c r="C51" s="306" t="str">
        <f>'F4.2'!C51</f>
        <v>Scheme</v>
      </c>
      <c r="D51" s="306" t="str">
        <f t="shared" ref="D51:D52" si="5">D50</f>
        <v>MERC/Tech-1/CAPEX /2014-15/00433</v>
      </c>
      <c r="E51" s="311">
        <f>IF('F4.2'!F51=0,"-",'F4.2'!F51)</f>
        <v>41792</v>
      </c>
      <c r="F51" s="221"/>
      <c r="G51" s="311">
        <f t="shared" si="0"/>
        <v>41792</v>
      </c>
      <c r="H51" s="221"/>
      <c r="I51" s="311">
        <f>IF('F4.2'!L51=0,"-",'F4.2'!L51)</f>
        <v>41793</v>
      </c>
      <c r="J51" s="311">
        <f>IF('F4.2'!M51=0,"-",'F4.2'!M51)</f>
        <v>42888</v>
      </c>
      <c r="K51" s="221"/>
      <c r="L51" s="311">
        <f>IF('F4.2'!N51=0,"-",'F4.2'!N51)</f>
        <v>42247</v>
      </c>
      <c r="M51" s="309">
        <f>IF(C51="DPR",0,'F4.2'!H51)</f>
        <v>13.404999999999999</v>
      </c>
      <c r="N51" s="304">
        <f>SUM('F4.2'!T51:V51)</f>
        <v>1.2086276</v>
      </c>
      <c r="O51" s="221"/>
      <c r="P51" s="224">
        <f t="shared" si="1"/>
        <v>12.1963724</v>
      </c>
      <c r="Q51" s="221"/>
      <c r="R51" s="221"/>
      <c r="S51" s="310">
        <f t="shared" si="2"/>
        <v>12.1963724</v>
      </c>
    </row>
    <row r="52" spans="1:19" s="305" customFormat="1" ht="31.5" x14ac:dyDescent="0.25">
      <c r="A52" s="306">
        <f>'F4.2'!A52</f>
        <v>0</v>
      </c>
      <c r="B52" s="316" t="str">
        <f>'F4.2'!B52</f>
        <v>IDC</v>
      </c>
      <c r="C52" s="306" t="str">
        <f>'F4.2'!C52</f>
        <v>IDC</v>
      </c>
      <c r="D52" s="306" t="str">
        <f t="shared" si="5"/>
        <v>MERC/Tech-1/CAPEX /2014-15/00433</v>
      </c>
      <c r="E52" s="311">
        <f>IF('F4.2'!F52=0,"-",'F4.2'!F52)</f>
        <v>41792</v>
      </c>
      <c r="F52" s="221"/>
      <c r="G52" s="311">
        <f t="shared" si="0"/>
        <v>41792</v>
      </c>
      <c r="H52" s="221"/>
      <c r="I52" s="311" t="str">
        <f>IF('F4.2'!L52=0,"-",'F4.2'!L52)</f>
        <v>-</v>
      </c>
      <c r="J52" s="311" t="str">
        <f>IF('F4.2'!M52=0,"-",'F4.2'!M52)</f>
        <v>-</v>
      </c>
      <c r="K52" s="221"/>
      <c r="L52" s="311" t="str">
        <f>IF('F4.2'!N52=0,"-",'F4.2'!N52)</f>
        <v>-</v>
      </c>
      <c r="M52" s="309">
        <f>IF(C52="DPR",0,'F4.2'!H52)</f>
        <v>1.345</v>
      </c>
      <c r="N52" s="304">
        <f>SUM('F4.2'!T52:V52)</f>
        <v>0</v>
      </c>
      <c r="O52" s="221"/>
      <c r="P52" s="224">
        <f t="shared" si="1"/>
        <v>1.345</v>
      </c>
      <c r="Q52" s="221"/>
      <c r="R52" s="221"/>
      <c r="S52" s="310">
        <f t="shared" si="2"/>
        <v>1.345</v>
      </c>
    </row>
    <row r="53" spans="1:19" s="305" customFormat="1" ht="31.5" x14ac:dyDescent="0.25">
      <c r="A53" s="301">
        <f>'F4.2'!A53</f>
        <v>8</v>
      </c>
      <c r="B53" s="302" t="str">
        <f>'F4.2'!B53</f>
        <v>Stack management by procurement of Bulldozer &amp; LOCO and CHP area schemes for performance &amp; unloading improvement</v>
      </c>
      <c r="C53" s="301" t="str">
        <f>'F4.2'!C53</f>
        <v>DPR</v>
      </c>
      <c r="D53" s="301" t="str">
        <f>'F4.2'!D53</f>
        <v>MERC/CAPEX/20162017/01426</v>
      </c>
      <c r="E53" s="303">
        <f>IF('F4.2'!F53=0,"-",'F4.2'!F53)</f>
        <v>42768</v>
      </c>
      <c r="F53" s="221"/>
      <c r="G53" s="303">
        <f t="shared" si="0"/>
        <v>42768</v>
      </c>
      <c r="H53" s="221"/>
      <c r="I53" s="303" t="str">
        <f>IF('F4.2'!L53=0,"-",'F4.2'!L53)</f>
        <v>-</v>
      </c>
      <c r="J53" s="303" t="str">
        <f>IF('F4.2'!M53=0,"-",'F4.2'!M53)</f>
        <v>-</v>
      </c>
      <c r="K53" s="221"/>
      <c r="L53" s="303" t="str">
        <f>IF('F4.2'!N53=0,"-",'F4.2'!N53)</f>
        <v>-</v>
      </c>
      <c r="M53" s="304">
        <f>IF(C53="DPR",0,'F4.2'!H53)</f>
        <v>0</v>
      </c>
      <c r="N53" s="304">
        <f>SUM('F4.2'!T53:V53)</f>
        <v>0</v>
      </c>
      <c r="O53" s="221"/>
      <c r="P53" s="224">
        <f t="shared" si="1"/>
        <v>0</v>
      </c>
      <c r="Q53" s="221"/>
      <c r="R53" s="221"/>
      <c r="S53" s="310">
        <f t="shared" si="2"/>
        <v>0</v>
      </c>
    </row>
    <row r="54" spans="1:19" s="305" customFormat="1" ht="63" x14ac:dyDescent="0.25">
      <c r="A54" s="306">
        <f>'F4.2'!A54</f>
        <v>8.1</v>
      </c>
      <c r="B54" s="316" t="str">
        <f>'F4.2'!B54</f>
        <v>Procurement of Locomotive 800 HP (2 No.’s)</v>
      </c>
      <c r="C54" s="306" t="str">
        <f>'F4.2'!C54</f>
        <v>Scheme</v>
      </c>
      <c r="D54" s="306" t="str">
        <f>D53</f>
        <v>MERC/CAPEX/20162017/01426</v>
      </c>
      <c r="E54" s="311">
        <f>IF('F4.2'!F54=0,"-",'F4.2'!F54)</f>
        <v>42768</v>
      </c>
      <c r="F54" s="221"/>
      <c r="G54" s="311">
        <f t="shared" si="0"/>
        <v>42768</v>
      </c>
      <c r="H54" s="221"/>
      <c r="I54" s="311">
        <f>IF('F4.2'!L54=0,"-",'F4.2'!L54)</f>
        <v>43262</v>
      </c>
      <c r="J54" s="311">
        <f>IF('F4.2'!M54=0,"-",'F4.2'!M54)</f>
        <v>43133</v>
      </c>
      <c r="K54" s="221"/>
      <c r="L54" s="311" t="str">
        <f>IF('F4.2'!N54=0,"-",'F4.2'!N54)</f>
        <v>1st loco - 23-11-2018
2nd loco -13-02-2019</v>
      </c>
      <c r="M54" s="309">
        <f>IF(C54="DPR",0,'F4.2'!H54)</f>
        <v>1.0395867768595042</v>
      </c>
      <c r="N54" s="304">
        <f>SUM('F4.2'!T54:V54)</f>
        <v>1.0134768000000001</v>
      </c>
      <c r="O54" s="221"/>
      <c r="P54" s="224">
        <f t="shared" si="1"/>
        <v>2.6109976859504114E-2</v>
      </c>
      <c r="Q54" s="221"/>
      <c r="R54" s="221"/>
      <c r="S54" s="310">
        <f t="shared" si="2"/>
        <v>2.6109976859504114E-2</v>
      </c>
    </row>
    <row r="55" spans="1:19" s="305" customFormat="1" ht="31.5" x14ac:dyDescent="0.25">
      <c r="A55" s="306">
        <f>'F4.2'!A55</f>
        <v>8.1999999999999993</v>
      </c>
      <c r="B55" s="316" t="str">
        <f>'F4.2'!B55</f>
        <v>Procurement of 2 No’s of Bulldozer Model D-155(2 No.’s)</v>
      </c>
      <c r="C55" s="306" t="str">
        <f>'F4.2'!C55</f>
        <v>Scheme</v>
      </c>
      <c r="D55" s="306" t="str">
        <f t="shared" ref="D55:D59" si="6">D54</f>
        <v>MERC/CAPEX/20162017/01426</v>
      </c>
      <c r="E55" s="311">
        <f>IF('F4.2'!F55=0,"-",'F4.2'!F55)</f>
        <v>42768</v>
      </c>
      <c r="F55" s="221"/>
      <c r="G55" s="311">
        <f t="shared" si="0"/>
        <v>42768</v>
      </c>
      <c r="H55" s="221"/>
      <c r="I55" s="311">
        <f>IF('F4.2'!L55=0,"-",'F4.2'!L55)</f>
        <v>42903</v>
      </c>
      <c r="J55" s="311">
        <f>IF('F4.2'!M55=0,"-",'F4.2'!M55)</f>
        <v>43133</v>
      </c>
      <c r="K55" s="221"/>
      <c r="L55" s="311">
        <f>IF('F4.2'!N55=0,"-",'F4.2'!N55)</f>
        <v>42991</v>
      </c>
      <c r="M55" s="309">
        <f>IF(C55="DPR",0,'F4.2'!H55)</f>
        <v>0.5380165289256198</v>
      </c>
      <c r="N55" s="304">
        <f>SUM('F4.2'!T55:V55)</f>
        <v>0.72968922148760329</v>
      </c>
      <c r="O55" s="221"/>
      <c r="P55" s="224">
        <f t="shared" si="1"/>
        <v>-0.19167269256198349</v>
      </c>
      <c r="Q55" s="221"/>
      <c r="R55" s="221"/>
      <c r="S55" s="310">
        <f t="shared" si="2"/>
        <v>-0.19167269256198349</v>
      </c>
    </row>
    <row r="56" spans="1:19" s="305" customFormat="1" ht="31.5" x14ac:dyDescent="0.25">
      <c r="A56" s="306">
        <f>'F4.2'!A56</f>
        <v>8.3000000000000007</v>
      </c>
      <c r="B56" s="316" t="str">
        <f>'F4.2'!B56</f>
        <v>Modification below primary crusher chutes 15A/B &amp; Conv.02</v>
      </c>
      <c r="C56" s="306" t="str">
        <f>'F4.2'!C56</f>
        <v>Scheme</v>
      </c>
      <c r="D56" s="306" t="str">
        <f t="shared" si="6"/>
        <v>MERC/CAPEX/20162017/01426</v>
      </c>
      <c r="E56" s="311">
        <f>IF('F4.2'!F56=0,"-",'F4.2'!F56)</f>
        <v>42768</v>
      </c>
      <c r="F56" s="221"/>
      <c r="G56" s="311">
        <f t="shared" si="0"/>
        <v>42768</v>
      </c>
      <c r="H56" s="221"/>
      <c r="I56" s="311">
        <f>IF('F4.2'!L56=0,"-",'F4.2'!L56)</f>
        <v>43121</v>
      </c>
      <c r="J56" s="311">
        <f>IF('F4.2'!M56=0,"-",'F4.2'!M56)</f>
        <v>43498</v>
      </c>
      <c r="K56" s="221"/>
      <c r="L56" s="311">
        <f>IF('F4.2'!N56=0,"-",'F4.2'!N56)</f>
        <v>43132</v>
      </c>
      <c r="M56" s="309">
        <f>IF(C56="DPR",0,'F4.2'!H56)</f>
        <v>9.0247933884297526E-2</v>
      </c>
      <c r="N56" s="304">
        <f>SUM('F4.2'!T56:V56)</f>
        <v>7.9869421487603301E-2</v>
      </c>
      <c r="O56" s="221"/>
      <c r="P56" s="224">
        <f t="shared" si="1"/>
        <v>1.0378512396694226E-2</v>
      </c>
      <c r="Q56" s="221"/>
      <c r="R56" s="221"/>
      <c r="S56" s="310">
        <f t="shared" si="2"/>
        <v>1.0378512396694226E-2</v>
      </c>
    </row>
    <row r="57" spans="1:19" s="305" customFormat="1" ht="31.5" x14ac:dyDescent="0.25">
      <c r="A57" s="306">
        <f>'F4.2'!A57</f>
        <v>8.4</v>
      </c>
      <c r="B57" s="316" t="str">
        <f>'F4.2'!B57</f>
        <v>New helical gear box for various conveyors</v>
      </c>
      <c r="C57" s="306" t="str">
        <f>'F4.2'!C57</f>
        <v>Scheme</v>
      </c>
      <c r="D57" s="306" t="str">
        <f t="shared" si="6"/>
        <v>MERC/CAPEX/20162017/01426</v>
      </c>
      <c r="E57" s="311">
        <f>IF('F4.2'!F57=0,"-",'F4.2'!F57)</f>
        <v>42768</v>
      </c>
      <c r="F57" s="221"/>
      <c r="G57" s="311">
        <f t="shared" si="0"/>
        <v>42768</v>
      </c>
      <c r="H57" s="221"/>
      <c r="I57" s="311" t="str">
        <f>IF('F4.2'!L57=0,"-",'F4.2'!L57)</f>
        <v>-</v>
      </c>
      <c r="J57" s="311" t="str">
        <f>IF('F4.2'!M57=0,"-",'F4.2'!M57)</f>
        <v>-</v>
      </c>
      <c r="K57" s="221"/>
      <c r="L57" s="311" t="str">
        <f>IF('F4.2'!N57=0,"-",'F4.2'!N57)</f>
        <v>-</v>
      </c>
      <c r="M57" s="309">
        <f>IF(C57="DPR",0,'F4.2'!H57)</f>
        <v>0.16661157024793388</v>
      </c>
      <c r="N57" s="304">
        <f>SUM('F4.2'!T57:V57)</f>
        <v>0</v>
      </c>
      <c r="O57" s="221"/>
      <c r="P57" s="224">
        <f t="shared" si="1"/>
        <v>0.16661157024793388</v>
      </c>
      <c r="Q57" s="221"/>
      <c r="R57" s="221"/>
      <c r="S57" s="310">
        <f t="shared" si="2"/>
        <v>0.16661157024793388</v>
      </c>
    </row>
    <row r="58" spans="1:19" s="305" customFormat="1" ht="31.5" x14ac:dyDescent="0.25">
      <c r="A58" s="306">
        <f>'F4.2'!A58</f>
        <v>8.5</v>
      </c>
      <c r="B58" s="316" t="str">
        <f>'F4.2'!B58</f>
        <v xml:space="preserve">Procurement of Elecon Make Ring Granulator Type TK-09-38B </v>
      </c>
      <c r="C58" s="306" t="str">
        <f>'F4.2'!C58</f>
        <v>Scheme</v>
      </c>
      <c r="D58" s="306" t="str">
        <f t="shared" si="6"/>
        <v>MERC/CAPEX/20162017/01426</v>
      </c>
      <c r="E58" s="311">
        <f>IF('F4.2'!F58=0,"-",'F4.2'!F58)</f>
        <v>42768</v>
      </c>
      <c r="F58" s="221"/>
      <c r="G58" s="311">
        <f t="shared" si="0"/>
        <v>42768</v>
      </c>
      <c r="H58" s="221"/>
      <c r="I58" s="311" t="str">
        <f>IF('F4.2'!L58=0,"-",'F4.2'!L58)</f>
        <v>-</v>
      </c>
      <c r="J58" s="311" t="str">
        <f>IF('F4.2'!M58=0,"-",'F4.2'!M58)</f>
        <v>-</v>
      </c>
      <c r="K58" s="221"/>
      <c r="L58" s="311" t="str">
        <f>IF('F4.2'!N58=0,"-",'F4.2'!N58)</f>
        <v>-</v>
      </c>
      <c r="M58" s="309">
        <f>IF(C58="DPR",0,'F4.2'!H58)</f>
        <v>0.11280991735537189</v>
      </c>
      <c r="N58" s="304">
        <f>SUM('F4.2'!T58:V58)</f>
        <v>0</v>
      </c>
      <c r="O58" s="221"/>
      <c r="P58" s="224">
        <f t="shared" si="1"/>
        <v>0.11280991735537189</v>
      </c>
      <c r="Q58" s="221"/>
      <c r="R58" s="221"/>
      <c r="S58" s="310">
        <f t="shared" si="2"/>
        <v>0.11280991735537189</v>
      </c>
    </row>
    <row r="59" spans="1:19" s="305" customFormat="1" ht="31.5" x14ac:dyDescent="0.25">
      <c r="A59" s="306">
        <f>'F4.2'!A59</f>
        <v>8.6</v>
      </c>
      <c r="B59" s="316" t="str">
        <f>'F4.2'!B59</f>
        <v>Procurement of Elecon Make Ring Granulator Type TK6 32B Ring Granulator</v>
      </c>
      <c r="C59" s="306" t="str">
        <f>'F4.2'!C59</f>
        <v>Scheme</v>
      </c>
      <c r="D59" s="306" t="str">
        <f t="shared" si="6"/>
        <v>MERC/CAPEX/20162017/01426</v>
      </c>
      <c r="E59" s="311">
        <f>IF('F4.2'!F59=0,"-",'F4.2'!F59)</f>
        <v>42768</v>
      </c>
      <c r="F59" s="221"/>
      <c r="G59" s="311">
        <f t="shared" si="0"/>
        <v>42768</v>
      </c>
      <c r="H59" s="221"/>
      <c r="I59" s="311" t="str">
        <f>IF('F4.2'!L59=0,"-",'F4.2'!L59)</f>
        <v>-</v>
      </c>
      <c r="J59" s="311" t="str">
        <f>IF('F4.2'!M59=0,"-",'F4.2'!M59)</f>
        <v>-</v>
      </c>
      <c r="K59" s="221"/>
      <c r="L59" s="311" t="str">
        <f>IF('F4.2'!N59=0,"-",'F4.2'!N59)</f>
        <v>-</v>
      </c>
      <c r="M59" s="309">
        <f>IF(C59="DPR",0,'F4.2'!H59)</f>
        <v>7.1157024793388424E-2</v>
      </c>
      <c r="N59" s="304">
        <f>SUM('F4.2'!T59:V59)</f>
        <v>0</v>
      </c>
      <c r="O59" s="221"/>
      <c r="P59" s="224">
        <f t="shared" si="1"/>
        <v>7.1157024793388424E-2</v>
      </c>
      <c r="Q59" s="221"/>
      <c r="R59" s="221"/>
      <c r="S59" s="310">
        <f t="shared" si="2"/>
        <v>7.1157024793388424E-2</v>
      </c>
    </row>
    <row r="60" spans="1:19" s="305" customFormat="1" ht="31.5" x14ac:dyDescent="0.25">
      <c r="A60" s="306">
        <f>'F4.2'!A60</f>
        <v>0</v>
      </c>
      <c r="B60" s="316" t="str">
        <f>'F4.2'!B60</f>
        <v>IDC</v>
      </c>
      <c r="C60" s="306" t="str">
        <f>'F4.2'!C60</f>
        <v>IDC</v>
      </c>
      <c r="D60" s="306" t="str">
        <f>'F4.2'!D60</f>
        <v>MERC/CAPEX/20162017/01426</v>
      </c>
      <c r="E60" s="311">
        <f>IF('F4.2'!F60=0,"-",'F4.2'!F60)</f>
        <v>42768</v>
      </c>
      <c r="F60" s="221"/>
      <c r="G60" s="311">
        <f t="shared" si="0"/>
        <v>42768</v>
      </c>
      <c r="H60" s="221"/>
      <c r="I60" s="311" t="str">
        <f>IF('F4.2'!L60=0,"-",'F4.2'!L60)</f>
        <v>-</v>
      </c>
      <c r="J60" s="311" t="str">
        <f>IF('F4.2'!M60=0,"-",'F4.2'!M60)</f>
        <v>-</v>
      </c>
      <c r="K60" s="221"/>
      <c r="L60" s="311" t="str">
        <f>IF('F4.2'!N60=0,"-",'F4.2'!N60)</f>
        <v>-</v>
      </c>
      <c r="M60" s="309">
        <f>IF(C60="DPR",0,'F4.2'!H60)</f>
        <v>7.4628099173553716E-2</v>
      </c>
      <c r="N60" s="304">
        <f>SUM('F4.2'!T60:V60)</f>
        <v>0</v>
      </c>
      <c r="O60" s="221"/>
      <c r="P60" s="224">
        <f t="shared" si="1"/>
        <v>7.4628099173553716E-2</v>
      </c>
      <c r="Q60" s="221"/>
      <c r="R60" s="221"/>
      <c r="S60" s="310">
        <f t="shared" si="2"/>
        <v>7.4628099173553716E-2</v>
      </c>
    </row>
    <row r="61" spans="1:19" s="305" customFormat="1" ht="31.5" x14ac:dyDescent="0.25">
      <c r="A61" s="301">
        <f>'F4.2'!A61</f>
        <v>14</v>
      </c>
      <c r="B61" s="302" t="str">
        <f>'F4.2'!B61</f>
        <v>Upgradation of Symphony Harmony DCS, 220V 1285 AH Battery &amp; Charger and Replacement of 6.6 kV HT MOCB by VCB at BTPS, Bhusawal</v>
      </c>
      <c r="C61" s="301" t="str">
        <f>'F4.2'!C61</f>
        <v>DPR</v>
      </c>
      <c r="D61" s="301" t="str">
        <f>D60</f>
        <v>MERC/CAPEX/20162017/01426</v>
      </c>
      <c r="E61" s="303">
        <f>IF('F4.2'!F61=0,"-",'F4.2'!F61)</f>
        <v>43760</v>
      </c>
      <c r="F61" s="221"/>
      <c r="G61" s="303">
        <f t="shared" si="0"/>
        <v>43760</v>
      </c>
      <c r="H61" s="221"/>
      <c r="I61" s="303" t="str">
        <f>IF('F4.2'!L61=0,"-",'F4.2'!L61)</f>
        <v>-</v>
      </c>
      <c r="J61" s="303" t="str">
        <f>IF('F4.2'!M61=0,"-",'F4.2'!M61)</f>
        <v>-</v>
      </c>
      <c r="K61" s="221"/>
      <c r="L61" s="303" t="str">
        <f>IF('F4.2'!N61=0,"-",'F4.2'!N61)</f>
        <v>-</v>
      </c>
      <c r="M61" s="304">
        <f>IF(C61="DPR",0,'F4.2'!H61)</f>
        <v>0</v>
      </c>
      <c r="N61" s="304">
        <f>SUM('F4.2'!T61:V61)</f>
        <v>0</v>
      </c>
      <c r="O61" s="221"/>
      <c r="P61" s="224">
        <f t="shared" si="1"/>
        <v>0</v>
      </c>
      <c r="Q61" s="221"/>
      <c r="R61" s="221"/>
      <c r="S61" s="310">
        <f t="shared" si="2"/>
        <v>0</v>
      </c>
    </row>
    <row r="62" spans="1:19" s="305" customFormat="1" ht="31.5" x14ac:dyDescent="0.25">
      <c r="A62" s="306">
        <f>'F4.2'!A62</f>
        <v>14.1</v>
      </c>
      <c r="B62" s="316" t="str">
        <f>'F4.2'!B62</f>
        <v>HMI Up-gradation of Symphony Harmony DCS Unit-3, 210MW, BTPS.</v>
      </c>
      <c r="C62" s="306" t="str">
        <f>'F4.2'!C62</f>
        <v>Scheme</v>
      </c>
      <c r="D62" s="306" t="str">
        <f>'F4.2'!D62</f>
        <v>MERC/CAPEX/2019-2020/915</v>
      </c>
      <c r="E62" s="311">
        <f>IF('F4.2'!F62=0,"-",'F4.2'!F62)</f>
        <v>43760</v>
      </c>
      <c r="F62" s="221"/>
      <c r="G62" s="311">
        <f t="shared" si="0"/>
        <v>43760</v>
      </c>
      <c r="H62" s="221"/>
      <c r="I62" s="311">
        <f>IF('F4.2'!L62=0,"-",'F4.2'!L62)</f>
        <v>43655</v>
      </c>
      <c r="J62" s="311">
        <f>IF('F4.2'!M62=0,"-",'F4.2'!M62)</f>
        <v>44126</v>
      </c>
      <c r="K62" s="221"/>
      <c r="L62" s="311" t="str">
        <f>IF('F4.2'!N62=0,"-",'F4.2'!N62)</f>
        <v>-</v>
      </c>
      <c r="M62" s="317">
        <f>IF(C62="DPR",0,'F4.2'!H62)</f>
        <v>5.54</v>
      </c>
      <c r="N62" s="304">
        <f>SUM('F4.2'!T62:V62)</f>
        <v>0</v>
      </c>
      <c r="O62" s="221"/>
      <c r="P62" s="224">
        <f t="shared" si="1"/>
        <v>5.54</v>
      </c>
      <c r="Q62" s="221"/>
      <c r="R62" s="221"/>
      <c r="S62" s="310">
        <f t="shared" si="2"/>
        <v>5.54</v>
      </c>
    </row>
    <row r="63" spans="1:19" s="305" customFormat="1" ht="31.5" x14ac:dyDescent="0.25">
      <c r="A63" s="306">
        <f>'F4.2'!A63</f>
        <v>14.2</v>
      </c>
      <c r="B63" s="316" t="str">
        <f>'F4.2'!B63</f>
        <v>Supply, erection, commissioning and site testing of Plante 220V DC, 1285 AH, Station Battery Set and charging equipment for 1285 AH Plante battery for Unit 3.</v>
      </c>
      <c r="C63" s="306" t="str">
        <f>'F4.2'!C63</f>
        <v>Scheme</v>
      </c>
      <c r="D63" s="306" t="str">
        <f>D62</f>
        <v>MERC/CAPEX/2019-2020/915</v>
      </c>
      <c r="E63" s="311">
        <f>IF('F4.2'!F63=0,"-",'F4.2'!F63)</f>
        <v>43760</v>
      </c>
      <c r="F63" s="221"/>
      <c r="G63" s="311">
        <f t="shared" si="0"/>
        <v>43760</v>
      </c>
      <c r="H63" s="221"/>
      <c r="I63" s="311">
        <f>IF('F4.2'!L63=0,"-",'F4.2'!L63)</f>
        <v>44452</v>
      </c>
      <c r="J63" s="311">
        <f>IF('F4.2'!M63=0,"-",'F4.2'!M63)</f>
        <v>44126</v>
      </c>
      <c r="K63" s="221"/>
      <c r="L63" s="311">
        <f>IF('F4.2'!N63=0,"-",'F4.2'!N63)</f>
        <v>44466</v>
      </c>
      <c r="M63" s="317">
        <f>IF(C63="DPR",0,'F4.2'!H63)</f>
        <v>1.71861</v>
      </c>
      <c r="N63" s="304">
        <f>SUM('F4.2'!T63:V63)</f>
        <v>1.71861</v>
      </c>
      <c r="O63" s="221"/>
      <c r="P63" s="224">
        <f t="shared" si="1"/>
        <v>0</v>
      </c>
      <c r="Q63" s="221"/>
      <c r="R63" s="221"/>
      <c r="S63" s="310">
        <f t="shared" si="2"/>
        <v>0</v>
      </c>
    </row>
    <row r="64" spans="1:19" s="305" customFormat="1" ht="31.5" x14ac:dyDescent="0.25">
      <c r="A64" s="306">
        <f>'F4.2'!A64</f>
        <v>14.3</v>
      </c>
      <c r="B64" s="316" t="str">
        <f>'F4.2'!B64</f>
        <v>Retrofitting of 6.6 kv breakers of unit -3 along without door plant boards by vacuum circuit breakers.</v>
      </c>
      <c r="C64" s="306" t="str">
        <f>'F4.2'!C64</f>
        <v>Scheme</v>
      </c>
      <c r="D64" s="306" t="str">
        <f>'F4.2'!D64</f>
        <v>MERC/CAPEX/2019-2020/915</v>
      </c>
      <c r="E64" s="311">
        <f>IF('F4.2'!F64=0,"-",'F4.2'!F64)</f>
        <v>43760</v>
      </c>
      <c r="F64" s="221"/>
      <c r="G64" s="311">
        <f t="shared" si="0"/>
        <v>43760</v>
      </c>
      <c r="H64" s="221"/>
      <c r="I64" s="311">
        <f>IF('F4.2'!L64=0,"-",'F4.2'!L64)</f>
        <v>43887</v>
      </c>
      <c r="J64" s="311">
        <f>IF('F4.2'!M64=0,"-",'F4.2'!M64)</f>
        <v>44126</v>
      </c>
      <c r="K64" s="221"/>
      <c r="L64" s="311">
        <f>IF('F4.2'!N64=0,"-",'F4.2'!N64)</f>
        <v>44762</v>
      </c>
      <c r="M64" s="317">
        <f>IF(C64="DPR",0,'F4.2'!H64)</f>
        <v>6.47</v>
      </c>
      <c r="N64" s="304">
        <f>SUM('F4.2'!T64:V64)</f>
        <v>6.1082700000000001</v>
      </c>
      <c r="O64" s="221"/>
      <c r="P64" s="224">
        <f t="shared" si="1"/>
        <v>0.36172999999999966</v>
      </c>
      <c r="Q64" s="221"/>
      <c r="R64" s="221"/>
      <c r="S64" s="310">
        <f t="shared" si="2"/>
        <v>0.36172999999999966</v>
      </c>
    </row>
    <row r="65" spans="1:28" s="305" customFormat="1" ht="31.5" x14ac:dyDescent="0.25">
      <c r="A65" s="306">
        <f>'F4.2'!A65</f>
        <v>0</v>
      </c>
      <c r="B65" s="316" t="str">
        <f>'F4.2'!B65</f>
        <v>IDC</v>
      </c>
      <c r="C65" s="306" t="str">
        <f>'F4.2'!C65</f>
        <v>IDC</v>
      </c>
      <c r="D65" s="306" t="str">
        <f>D64</f>
        <v>MERC/CAPEX/2019-2020/915</v>
      </c>
      <c r="E65" s="311">
        <f>IF('F4.2'!F65=0,"-",'F4.2'!F65)</f>
        <v>43760</v>
      </c>
      <c r="F65" s="221"/>
      <c r="G65" s="311">
        <f t="shared" si="0"/>
        <v>43760</v>
      </c>
      <c r="H65" s="221"/>
      <c r="I65" s="311" t="str">
        <f>IF('F4.2'!L65=0,"-",'F4.2'!L65)</f>
        <v>-</v>
      </c>
      <c r="J65" s="311" t="str">
        <f>IF('F4.2'!M65=0,"-",'F4.2'!M65)</f>
        <v>-</v>
      </c>
      <c r="K65" s="221"/>
      <c r="L65" s="311" t="str">
        <f>IF('F4.2'!N65=0,"-",'F4.2'!N65)</f>
        <v>-</v>
      </c>
      <c r="M65" s="317">
        <f>IF(C65="DPR",0,'F4.2'!H65)</f>
        <v>0</v>
      </c>
      <c r="N65" s="304">
        <f>SUM('F4.2'!T65:V65)</f>
        <v>0</v>
      </c>
      <c r="O65" s="221"/>
      <c r="P65" s="224">
        <f t="shared" si="1"/>
        <v>0</v>
      </c>
      <c r="Q65" s="221"/>
      <c r="R65" s="221"/>
      <c r="S65" s="310">
        <f t="shared" si="2"/>
        <v>0</v>
      </c>
    </row>
    <row r="66" spans="1:28" s="305" customFormat="1" ht="31.5" x14ac:dyDescent="0.25">
      <c r="A66" s="301" t="str">
        <f>'F4.2'!A66</f>
        <v>HO
DPR-5</v>
      </c>
      <c r="B66" s="302" t="str">
        <f>'F4.2'!B66</f>
        <v>Procurement of energy efficient HT motors at Bhusawal TPS, Koradi TPS, Chandrapur TPS, khaperkheda TPS, Parli TPS &amp; Paras TPS as insurance spares</v>
      </c>
      <c r="C66" s="318" t="str">
        <f>'F4.2'!C66</f>
        <v>DPR</v>
      </c>
      <c r="D66" s="318" t="str">
        <f t="shared" ref="D66:D67" si="7">D65</f>
        <v>MERC/CAPEX/2019-2020/915</v>
      </c>
      <c r="E66" s="319">
        <f>IF('F4.2'!F66=0,"-",'F4.2'!F66)</f>
        <v>41968</v>
      </c>
      <c r="F66" s="221"/>
      <c r="G66" s="319">
        <f t="shared" si="0"/>
        <v>41968</v>
      </c>
      <c r="H66" s="221"/>
      <c r="I66" s="319" t="str">
        <f>IF('F4.2'!L66=0,"-",'F4.2'!L66)</f>
        <v>-</v>
      </c>
      <c r="J66" s="319" t="str">
        <f>IF('F4.2'!M66=0,"-",'F4.2'!M66)</f>
        <v>-</v>
      </c>
      <c r="K66" s="221"/>
      <c r="L66" s="319" t="str">
        <f>IF('F4.2'!N66=0,"-",'F4.2'!N66)</f>
        <v>-</v>
      </c>
      <c r="M66" s="304">
        <f>IF(C66="DPR",0,'F4.2'!H66)</f>
        <v>0</v>
      </c>
      <c r="N66" s="304">
        <f>SUM('F4.2'!T66:V66)</f>
        <v>0</v>
      </c>
      <c r="O66" s="221"/>
      <c r="P66" s="224">
        <f t="shared" si="1"/>
        <v>0</v>
      </c>
      <c r="Q66" s="221"/>
      <c r="R66" s="221"/>
      <c r="S66" s="310">
        <f t="shared" si="2"/>
        <v>0</v>
      </c>
    </row>
    <row r="67" spans="1:28" s="305" customFormat="1" ht="31.5" x14ac:dyDescent="0.25">
      <c r="A67" s="312" t="str">
        <f>'F4.2'!A67</f>
        <v>HO
DPR 5.1</v>
      </c>
      <c r="B67" s="320" t="str">
        <f>'F4.2'!B67</f>
        <v>Bhusawal: Procurement of HT motors (Coal Mill/CEP/CWP) for U-3</v>
      </c>
      <c r="C67" s="312" t="str">
        <f>'F4.2'!C67</f>
        <v>Scheme</v>
      </c>
      <c r="D67" s="312" t="str">
        <f t="shared" si="7"/>
        <v>MERC/CAPEX/2019-2020/915</v>
      </c>
      <c r="E67" s="314">
        <f>IF('F4.2'!F67=0,"-",'F4.2'!F67)</f>
        <v>41968</v>
      </c>
      <c r="F67" s="221"/>
      <c r="G67" s="314">
        <f t="shared" si="0"/>
        <v>41968</v>
      </c>
      <c r="H67" s="221"/>
      <c r="I67" s="314">
        <f>IF('F4.2'!L67=0,"-",'F4.2'!L67)</f>
        <v>42576</v>
      </c>
      <c r="J67" s="314">
        <f>IF('F4.2'!M67=0,"-",'F4.2'!M67)</f>
        <v>42699</v>
      </c>
      <c r="K67" s="221"/>
      <c r="L67" s="314">
        <f>IF('F4.2'!N67=0,"-",'F4.2'!N67)</f>
        <v>43451</v>
      </c>
      <c r="M67" s="313">
        <f>IF(C67="DPR",0,'F4.2'!H67)</f>
        <v>1.91</v>
      </c>
      <c r="N67" s="304">
        <f>SUM('F4.2'!T67:V67)</f>
        <v>0.69702600000000003</v>
      </c>
      <c r="O67" s="221"/>
      <c r="P67" s="224">
        <f t="shared" si="1"/>
        <v>1.212974</v>
      </c>
      <c r="Q67" s="221"/>
      <c r="R67" s="221"/>
      <c r="S67" s="310">
        <f t="shared" si="2"/>
        <v>1.212974</v>
      </c>
    </row>
    <row r="68" spans="1:28" s="305" customFormat="1" ht="31.5" x14ac:dyDescent="0.25">
      <c r="A68" s="301" t="str">
        <f>'F4.2'!A68</f>
        <v>HO
DPR 6</v>
      </c>
      <c r="B68" s="302" t="str">
        <f>'F4.2'!B68</f>
        <v>Supply, Installation, Commissioning and Operation &amp; Maintenance Services of Continuous Ambient Air Quality Monitoring Stations (CAAQMS) at various TPS</v>
      </c>
      <c r="C68" s="318" t="str">
        <f>'F4.2'!C68</f>
        <v>DPR</v>
      </c>
      <c r="D68" s="318" t="str">
        <f>'F4.2'!D68</f>
        <v>MERC/CAPEX/20162017/00423</v>
      </c>
      <c r="E68" s="319">
        <f>IF('F4.2'!F68=0,"-",'F4.2'!F68)</f>
        <v>42585</v>
      </c>
      <c r="F68" s="221"/>
      <c r="G68" s="319">
        <f t="shared" si="0"/>
        <v>42585</v>
      </c>
      <c r="H68" s="221"/>
      <c r="I68" s="319" t="str">
        <f>IF('F4.2'!L68=0,"-",'F4.2'!L68)</f>
        <v>-</v>
      </c>
      <c r="J68" s="319" t="str">
        <f>IF('F4.2'!M68=0,"-",'F4.2'!M68)</f>
        <v>-</v>
      </c>
      <c r="K68" s="221"/>
      <c r="L68" s="319" t="str">
        <f>IF('F4.2'!N68=0,"-",'F4.2'!N68)</f>
        <v>-</v>
      </c>
      <c r="M68" s="304">
        <f>IF(C68="DPR",0,'F4.2'!H68)</f>
        <v>0</v>
      </c>
      <c r="N68" s="304">
        <f>SUM('F4.2'!T68:V68)</f>
        <v>0</v>
      </c>
      <c r="O68" s="221"/>
      <c r="P68" s="224">
        <f t="shared" si="1"/>
        <v>0</v>
      </c>
      <c r="Q68" s="221"/>
      <c r="R68" s="221"/>
      <c r="S68" s="310">
        <f t="shared" si="2"/>
        <v>0</v>
      </c>
    </row>
    <row r="69" spans="1:28" s="305" customFormat="1" ht="31.5" x14ac:dyDescent="0.25">
      <c r="A69" s="312" t="str">
        <f>'F4.2'!A69</f>
        <v>HO
DPR 6.1</v>
      </c>
      <c r="B69" s="320" t="str">
        <f>'F4.2'!B69</f>
        <v>Bhusawal: Unit 2-3 (1 Nos.)</v>
      </c>
      <c r="C69" s="312" t="str">
        <f>'F4.2'!C69</f>
        <v>Scheme</v>
      </c>
      <c r="D69" s="312" t="str">
        <f>D68</f>
        <v>MERC/CAPEX/20162017/00423</v>
      </c>
      <c r="E69" s="321">
        <f>IF('F4.2'!F69=0,"-",'F4.2'!F69)</f>
        <v>42585</v>
      </c>
      <c r="F69" s="221"/>
      <c r="G69" s="321">
        <f t="shared" si="0"/>
        <v>42585</v>
      </c>
      <c r="H69" s="221"/>
      <c r="I69" s="321">
        <f>IF('F4.2'!L69=0,"-",'F4.2'!L69)</f>
        <v>43496</v>
      </c>
      <c r="J69" s="321">
        <f>IF('F4.2'!M69=0,"-",'F4.2'!M69)</f>
        <v>43315</v>
      </c>
      <c r="K69" s="221"/>
      <c r="L69" s="321">
        <f>IF('F4.2'!N69=0,"-",'F4.2'!N69)</f>
        <v>43621</v>
      </c>
      <c r="M69" s="313">
        <f>IF(C69="DPR",0,'F4.2'!H69)</f>
        <v>1.3257526714285714</v>
      </c>
      <c r="N69" s="304">
        <f>SUM('F4.2'!T69:V69)</f>
        <v>0.9383999666666667</v>
      </c>
      <c r="O69" s="221"/>
      <c r="P69" s="224">
        <f t="shared" si="1"/>
        <v>0.38735270476190475</v>
      </c>
      <c r="Q69" s="221"/>
      <c r="R69" s="221"/>
      <c r="S69" s="310">
        <f t="shared" si="2"/>
        <v>0.38735270476190475</v>
      </c>
    </row>
    <row r="70" spans="1:28" s="305" customFormat="1" ht="31.5" x14ac:dyDescent="0.25">
      <c r="A70" s="301" t="str">
        <f>'F4.2'!A70</f>
        <v>HO
DPR 7</v>
      </c>
      <c r="B70" s="302" t="str">
        <f>'F4.2'!B70</f>
        <v>Installation of Real Time Online Coal-Ash Analyzer at various TPS</v>
      </c>
      <c r="C70" s="318" t="str">
        <f>'F4.2'!C70</f>
        <v>DPR</v>
      </c>
      <c r="D70" s="318" t="str">
        <f t="shared" ref="D70:D77" si="8">D69</f>
        <v>MERC/CAPEX/20162017/00423</v>
      </c>
      <c r="E70" s="319">
        <f>IF('F4.2'!F70=0,"-",'F4.2'!F70)</f>
        <v>42643</v>
      </c>
      <c r="F70" s="221"/>
      <c r="G70" s="319">
        <f t="shared" si="0"/>
        <v>42643</v>
      </c>
      <c r="H70" s="221"/>
      <c r="I70" s="319" t="str">
        <f>IF('F4.2'!L70=0,"-",'F4.2'!L70)</f>
        <v>-</v>
      </c>
      <c r="J70" s="319" t="str">
        <f>IF('F4.2'!M70=0,"-",'F4.2'!M70)</f>
        <v>-</v>
      </c>
      <c r="K70" s="221"/>
      <c r="L70" s="319" t="str">
        <f>IF('F4.2'!N70=0,"-",'F4.2'!N70)</f>
        <v>-</v>
      </c>
      <c r="M70" s="304">
        <f>IF(C70="DPR",0,'F4.2'!H70)</f>
        <v>0</v>
      </c>
      <c r="N70" s="304">
        <f>SUM('F4.2'!T70:V70)</f>
        <v>0</v>
      </c>
      <c r="O70" s="221"/>
      <c r="P70" s="224">
        <f t="shared" si="1"/>
        <v>0</v>
      </c>
      <c r="Q70" s="221"/>
      <c r="R70" s="221"/>
      <c r="S70" s="310">
        <f t="shared" si="2"/>
        <v>0</v>
      </c>
    </row>
    <row r="71" spans="1:28" s="305" customFormat="1" ht="31.5" x14ac:dyDescent="0.25">
      <c r="A71" s="312" t="str">
        <f>'F4.2'!A71</f>
        <v>HO
DPR 7.1</v>
      </c>
      <c r="B71" s="320" t="str">
        <f>'F4.2'!B71</f>
        <v>Bhusawal: Unit 2-3</v>
      </c>
      <c r="C71" s="312" t="str">
        <f>'F4.2'!C71</f>
        <v>Scheme</v>
      </c>
      <c r="D71" s="312" t="str">
        <f t="shared" si="8"/>
        <v>MERC/CAPEX/20162017/00423</v>
      </c>
      <c r="E71" s="321">
        <f>IF('F4.2'!F71=0,"-",'F4.2'!F71)</f>
        <v>42643</v>
      </c>
      <c r="F71" s="221"/>
      <c r="G71" s="321">
        <f t="shared" si="0"/>
        <v>42643</v>
      </c>
      <c r="H71" s="221"/>
      <c r="I71" s="321" t="str">
        <f>IF('F4.2'!L71=0,"-",'F4.2'!L71)</f>
        <v>-</v>
      </c>
      <c r="J71" s="321" t="str">
        <f>IF('F4.2'!M71=0,"-",'F4.2'!M71)</f>
        <v>-</v>
      </c>
      <c r="K71" s="221"/>
      <c r="L71" s="321" t="str">
        <f>IF('F4.2'!N71=0,"-",'F4.2'!N71)</f>
        <v>-</v>
      </c>
      <c r="M71" s="313">
        <f>IF(C71="DPR",0,'F4.2'!H71)</f>
        <v>0</v>
      </c>
      <c r="N71" s="304">
        <f>SUM('F4.2'!T71:V71)</f>
        <v>0</v>
      </c>
      <c r="O71" s="221"/>
      <c r="P71" s="224">
        <f t="shared" si="1"/>
        <v>0</v>
      </c>
      <c r="Q71" s="221"/>
      <c r="R71" s="221"/>
      <c r="S71" s="310">
        <f t="shared" si="2"/>
        <v>0</v>
      </c>
    </row>
    <row r="72" spans="1:28" s="25" customFormat="1" ht="31.5" x14ac:dyDescent="0.25">
      <c r="A72" s="179" t="str">
        <f>'F4.2'!A72</f>
        <v>HO
DPR 13</v>
      </c>
      <c r="B72" s="180" t="str">
        <f>'F4.2'!B72</f>
        <v>Construction of new Administrative Building for Mahagenco at Vidyut Bhawan, Katol Road, Nagpur</v>
      </c>
      <c r="C72" s="48" t="str">
        <f>'F4.2'!C72</f>
        <v>DPR</v>
      </c>
      <c r="D72" s="46" t="str">
        <f t="shared" si="8"/>
        <v>MERC/CAPEX/20162017/00423</v>
      </c>
      <c r="E72" s="80">
        <f>IF('F4.2'!F72=0,"-",'F4.2'!F72)</f>
        <v>44604</v>
      </c>
      <c r="F72" s="58"/>
      <c r="G72" s="80">
        <f t="shared" ref="G72:G77" si="9">E72</f>
        <v>44604</v>
      </c>
      <c r="H72" s="58"/>
      <c r="I72" s="80" t="str">
        <f>IF('F4.2'!L72=0,"-",'F4.2'!L72)</f>
        <v>-</v>
      </c>
      <c r="J72" s="80" t="str">
        <f>IF('F4.2'!M72=0,"-",'F4.2'!M72)</f>
        <v>-</v>
      </c>
      <c r="K72" s="58"/>
      <c r="L72" s="80" t="str">
        <f>IF('F4.2'!N72=0,"-",'F4.2'!N72)</f>
        <v>-</v>
      </c>
      <c r="M72" s="44">
        <f>IF(C72="DPR",0,'F4.2'!H72)</f>
        <v>0</v>
      </c>
      <c r="N72" s="304">
        <f>SUM('F4.2'!T72:V72)</f>
        <v>0</v>
      </c>
      <c r="O72" s="58"/>
      <c r="P72" s="59">
        <f t="shared" ref="P72:P77" si="10">M72-N72</f>
        <v>0</v>
      </c>
      <c r="Q72" s="58"/>
      <c r="R72" s="58"/>
      <c r="S72" s="110">
        <f t="shared" ref="S72:S77" si="11">IF(SUM(O72:R72)=0,M72-N72,SUM(O72:R72))</f>
        <v>0</v>
      </c>
    </row>
    <row r="73" spans="1:28" ht="47.25" x14ac:dyDescent="0.25">
      <c r="A73" s="187" t="str">
        <f>'F4.2'!A73</f>
        <v>HO
DPR 13.1</v>
      </c>
      <c r="B73" s="188" t="str">
        <f>'F4.2'!B73</f>
        <v>Construction of new Administrative Building for Mahagenco at Vidyut Bhawan, Katol Road, Nagpur</v>
      </c>
      <c r="C73" s="46" t="str">
        <f>'F4.2'!C73</f>
        <v>Scheme</v>
      </c>
      <c r="D73" s="46" t="str">
        <f t="shared" si="8"/>
        <v>MERC/CAPEX/20162017/00423</v>
      </c>
      <c r="E73" s="83">
        <f>IF('F4.2'!F73=0,"-",'F4.2'!F73)</f>
        <v>44604</v>
      </c>
      <c r="F73" s="58"/>
      <c r="G73" s="83">
        <f t="shared" si="9"/>
        <v>44604</v>
      </c>
      <c r="H73" s="58"/>
      <c r="I73" s="83" t="str">
        <f>IF('F4.2'!L73=0,"-",'F4.2'!L73)</f>
        <v>-</v>
      </c>
      <c r="J73" s="83" t="str">
        <f>IF('F4.2'!M73=0,"-",'F4.2'!M73)</f>
        <v>-</v>
      </c>
      <c r="K73" s="58"/>
      <c r="L73" s="83" t="str">
        <f>IF('F4.2'!N73=0,"-",'F4.2'!N73)</f>
        <v>-</v>
      </c>
      <c r="M73" s="47">
        <f>IF(C73="DPR",0,'F4.2'!H73)</f>
        <v>54.24</v>
      </c>
      <c r="N73" s="304">
        <f>SUM('F4.2'!T73:V73)</f>
        <v>0</v>
      </c>
      <c r="O73" s="58"/>
      <c r="P73" s="59">
        <f t="shared" si="10"/>
        <v>54.24</v>
      </c>
      <c r="Q73" s="58"/>
      <c r="R73" s="58"/>
      <c r="S73" s="110">
        <f t="shared" si="11"/>
        <v>54.24</v>
      </c>
    </row>
    <row r="74" spans="1:28" ht="31.5" x14ac:dyDescent="0.25">
      <c r="A74" s="181">
        <f>'F4.2'!A74</f>
        <v>0</v>
      </c>
      <c r="B74" s="188" t="str">
        <f>'F4.2'!B74</f>
        <v>IDC</v>
      </c>
      <c r="C74" s="46" t="str">
        <f>'F4.2'!C74</f>
        <v>IDC</v>
      </c>
      <c r="D74" s="46" t="str">
        <f t="shared" si="8"/>
        <v>MERC/CAPEX/20162017/00423</v>
      </c>
      <c r="E74" s="83">
        <f>IF('F4.2'!F74=0,"-",'F4.2'!F74)</f>
        <v>44604</v>
      </c>
      <c r="F74" s="58"/>
      <c r="G74" s="83">
        <f t="shared" si="9"/>
        <v>44604</v>
      </c>
      <c r="H74" s="58"/>
      <c r="I74" s="83" t="str">
        <f>IF('F4.2'!L74=0,"-",'F4.2'!L74)</f>
        <v>-</v>
      </c>
      <c r="J74" s="83" t="str">
        <f>IF('F4.2'!M74=0,"-",'F4.2'!M74)</f>
        <v>-</v>
      </c>
      <c r="K74" s="58"/>
      <c r="L74" s="83" t="str">
        <f>IF('F4.2'!N74=0,"-",'F4.2'!N74)</f>
        <v>-</v>
      </c>
      <c r="M74" s="47">
        <f>IF(C74="DPR",0,'F4.2'!H74)</f>
        <v>2.76</v>
      </c>
      <c r="N74" s="304">
        <f>SUM('F4.2'!T74:V74)</f>
        <v>0</v>
      </c>
      <c r="O74" s="58"/>
      <c r="P74" s="59">
        <f t="shared" si="10"/>
        <v>2.76</v>
      </c>
      <c r="Q74" s="58"/>
      <c r="R74" s="58"/>
      <c r="S74" s="110">
        <f t="shared" si="11"/>
        <v>2.76</v>
      </c>
      <c r="T74" s="22"/>
      <c r="U74" s="17"/>
      <c r="V74" s="17"/>
      <c r="W74" s="17"/>
      <c r="X74" s="17"/>
      <c r="Y74" s="27"/>
      <c r="Z74" s="27"/>
      <c r="AA74" s="27"/>
      <c r="AB74" s="27"/>
    </row>
    <row r="75" spans="1:28" s="25" customFormat="1" ht="31.5" x14ac:dyDescent="0.25">
      <c r="A75" s="179" t="str">
        <f>'F4.2'!A75</f>
        <v>HO
DPR 16</v>
      </c>
      <c r="B75" s="180" t="str">
        <f>'F4.2'!B75</f>
        <v>Centralized Monitoring Solution</v>
      </c>
      <c r="C75" s="48" t="str">
        <f>'F4.2'!C75</f>
        <v>DPR</v>
      </c>
      <c r="D75" s="48" t="str">
        <f t="shared" si="8"/>
        <v>MERC/CAPEX/20162017/00423</v>
      </c>
      <c r="E75" s="80">
        <f>IF('F4.2'!F75=0,"-",'F4.2'!F75)</f>
        <v>45232</v>
      </c>
      <c r="F75" s="58"/>
      <c r="G75" s="80">
        <f t="shared" si="9"/>
        <v>45232</v>
      </c>
      <c r="H75" s="58"/>
      <c r="I75" s="80" t="str">
        <f>IF('F4.2'!L75=0,"-",'F4.2'!L75)</f>
        <v>-</v>
      </c>
      <c r="J75" s="80" t="str">
        <f>IF('F4.2'!M75=0,"-",'F4.2'!M75)</f>
        <v>-</v>
      </c>
      <c r="K75" s="58"/>
      <c r="L75" s="80" t="str">
        <f>IF('F4.2'!N75=0,"-",'F4.2'!N75)</f>
        <v>-</v>
      </c>
      <c r="M75" s="44">
        <f>IF(C75="DPR",0,'F4.2'!H75)</f>
        <v>0</v>
      </c>
      <c r="N75" s="304">
        <f>SUM('F4.2'!T75:V75)</f>
        <v>0</v>
      </c>
      <c r="O75" s="58"/>
      <c r="P75" s="59">
        <f t="shared" si="10"/>
        <v>0</v>
      </c>
      <c r="Q75" s="58"/>
      <c r="R75" s="58"/>
      <c r="S75" s="110">
        <f t="shared" si="11"/>
        <v>0</v>
      </c>
    </row>
    <row r="76" spans="1:28" ht="47.25" x14ac:dyDescent="0.25">
      <c r="A76" s="187" t="str">
        <f>'F4.2'!A76</f>
        <v>HO
DPR 16.1</v>
      </c>
      <c r="B76" s="188" t="str">
        <f>'F4.2'!B76</f>
        <v>Centralized Monitoring Solution</v>
      </c>
      <c r="C76" s="46" t="str">
        <f>'F4.2'!C76</f>
        <v>Scheme</v>
      </c>
      <c r="D76" s="46" t="str">
        <f t="shared" si="8"/>
        <v>MERC/CAPEX/20162017/00423</v>
      </c>
      <c r="E76" s="83">
        <f>IF('F4.2'!F76=0,"-",'F4.2'!F76)</f>
        <v>45232</v>
      </c>
      <c r="F76" s="58"/>
      <c r="G76" s="83">
        <f t="shared" si="9"/>
        <v>45232</v>
      </c>
      <c r="H76" s="58"/>
      <c r="I76" s="83" t="str">
        <f>IF('F4.2'!L76=0,"-",'F4.2'!L76)</f>
        <v>-</v>
      </c>
      <c r="J76" s="83" t="str">
        <f>IF('F4.2'!M76=0,"-",'F4.2'!M76)</f>
        <v>-</v>
      </c>
      <c r="K76" s="58"/>
      <c r="L76" s="83" t="str">
        <f>IF('F4.2'!N76=0,"-",'F4.2'!N76)</f>
        <v>-</v>
      </c>
      <c r="M76" s="47">
        <f>IF(C76="DPR",0,'F4.2'!H76)</f>
        <v>66.009</v>
      </c>
      <c r="N76" s="304">
        <f>SUM('F4.2'!T76:V76)</f>
        <v>0</v>
      </c>
      <c r="O76" s="58"/>
      <c r="P76" s="59">
        <f t="shared" si="10"/>
        <v>66.009</v>
      </c>
      <c r="Q76" s="58"/>
      <c r="R76" s="58"/>
      <c r="S76" s="110">
        <f t="shared" si="11"/>
        <v>66.009</v>
      </c>
    </row>
    <row r="77" spans="1:28" ht="31.5" x14ac:dyDescent="0.25">
      <c r="A77" s="181">
        <f>'F4.2'!A77</f>
        <v>0</v>
      </c>
      <c r="B77" s="188" t="str">
        <f>'F4.2'!B77</f>
        <v>IDC</v>
      </c>
      <c r="C77" s="46" t="str">
        <f>'F4.2'!C77</f>
        <v>IDC</v>
      </c>
      <c r="D77" s="46" t="str">
        <f t="shared" si="8"/>
        <v>MERC/CAPEX/20162017/00423</v>
      </c>
      <c r="E77" s="83">
        <f>IF('F4.2'!F77=0,"-",'F4.2'!F77)</f>
        <v>45232</v>
      </c>
      <c r="F77" s="58"/>
      <c r="G77" s="83">
        <f t="shared" si="9"/>
        <v>45232</v>
      </c>
      <c r="H77" s="58"/>
      <c r="I77" s="83" t="str">
        <f>IF('F4.2'!L77=0,"-",'F4.2'!L77)</f>
        <v>-</v>
      </c>
      <c r="J77" s="83" t="str">
        <f>IF('F4.2'!M77=0,"-",'F4.2'!M77)</f>
        <v>-</v>
      </c>
      <c r="K77" s="58"/>
      <c r="L77" s="83" t="str">
        <f>IF('F4.2'!N77=0,"-",'F4.2'!N77)</f>
        <v>-</v>
      </c>
      <c r="M77" s="47">
        <f>IF(C77="DPR",0,'F4.2'!H77)</f>
        <v>3.3</v>
      </c>
      <c r="N77" s="304">
        <f>SUM('F4.2'!T77:V77)</f>
        <v>0</v>
      </c>
      <c r="O77" s="58"/>
      <c r="P77" s="59">
        <f t="shared" si="10"/>
        <v>3.3</v>
      </c>
      <c r="Q77" s="58"/>
      <c r="R77" s="58"/>
      <c r="S77" s="110">
        <f t="shared" si="11"/>
        <v>3.3</v>
      </c>
    </row>
  </sheetData>
  <mergeCells count="18">
    <mergeCell ref="F4:F6"/>
    <mergeCell ref="J4:L4"/>
    <mergeCell ref="M4:S4"/>
    <mergeCell ref="G5:G6"/>
    <mergeCell ref="H5:H6"/>
    <mergeCell ref="I5:I6"/>
    <mergeCell ref="J5:J6"/>
    <mergeCell ref="K5:K6"/>
    <mergeCell ref="L5:L6"/>
    <mergeCell ref="M5:M6"/>
    <mergeCell ref="N5:N6"/>
    <mergeCell ref="G4:I4"/>
    <mergeCell ref="O5:S5"/>
    <mergeCell ref="A4:A6"/>
    <mergeCell ref="B4:B6"/>
    <mergeCell ref="C4:C6"/>
    <mergeCell ref="D4:D6"/>
    <mergeCell ref="E4:E6"/>
  </mergeCells>
  <conditionalFormatting sqref="D40:D42">
    <cfRule type="containsText" dxfId="632" priority="28" operator="containsText" text="DPR not submitted">
      <formula>NOT(ISERROR(SEARCH("DPR not submitted",D40)))</formula>
    </cfRule>
    <cfRule type="containsText" dxfId="631" priority="29" operator="containsText" text="Yet to be approved">
      <formula>NOT(ISERROR(SEARCH("Yet to be approved",D40)))</formula>
    </cfRule>
  </conditionalFormatting>
  <conditionalFormatting sqref="D39">
    <cfRule type="containsText" dxfId="630" priority="61" operator="containsText" text="DPR not submitted">
      <formula>NOT(ISERROR(SEARCH("DPR not submitted",D39)))</formula>
    </cfRule>
    <cfRule type="containsText" dxfId="629" priority="62" operator="containsText" text="Yet to be approved">
      <formula>NOT(ISERROR(SEARCH("Yet to be approved",D39)))</formula>
    </cfRule>
  </conditionalFormatting>
  <conditionalFormatting sqref="D44:D48">
    <cfRule type="containsText" dxfId="628" priority="26" operator="containsText" text="DPR not submitted">
      <formula>NOT(ISERROR(SEARCH("DPR not submitted",D44)))</formula>
    </cfRule>
    <cfRule type="containsText" dxfId="627" priority="27" operator="containsText" text="Yet to be approved">
      <formula>NOT(ISERROR(SEARCH("Yet to be approved",D44)))</formula>
    </cfRule>
  </conditionalFormatting>
  <conditionalFormatting sqref="D67 D16:D23 D25:D38 D50:D65">
    <cfRule type="containsText" dxfId="626" priority="72" operator="containsText" text="DPR not submitted">
      <formula>NOT(ISERROR(SEARCH("DPR not submitted",D16)))</formula>
    </cfRule>
    <cfRule type="containsText" dxfId="625" priority="73" operator="containsText" text="Yet to be approved">
      <formula>NOT(ISERROR(SEARCH("Yet to be approved",D16)))</formula>
    </cfRule>
  </conditionalFormatting>
  <conditionalFormatting sqref="D61">
    <cfRule type="containsText" dxfId="624" priority="71" operator="containsText" text="DPR not approved">
      <formula>NOT(ISERROR(SEARCH("DPR not approved",D61)))</formula>
    </cfRule>
  </conditionalFormatting>
  <conditionalFormatting sqref="D61">
    <cfRule type="containsText" dxfId="623" priority="69" operator="containsText" text="DPR returmed back for non compliance of queries">
      <formula>NOT(ISERROR(SEARCH("DPR returmed back for non compliance of queries",D61)))</formula>
    </cfRule>
    <cfRule type="containsText" dxfId="622" priority="70" operator="containsText" text="DPR not approved">
      <formula>NOT(ISERROR(SEARCH("DPR not approved",D61)))</formula>
    </cfRule>
  </conditionalFormatting>
  <conditionalFormatting sqref="D10">
    <cfRule type="containsText" dxfId="621" priority="67" operator="containsText" text="DPR not submitted">
      <formula>NOT(ISERROR(SEARCH("DPR not submitted",D10)))</formula>
    </cfRule>
    <cfRule type="containsText" dxfId="620" priority="68" operator="containsText" text="Yet to be approved">
      <formula>NOT(ISERROR(SEARCH("Yet to be approved",D10)))</formula>
    </cfRule>
  </conditionalFormatting>
  <conditionalFormatting sqref="D68">
    <cfRule type="containsText" dxfId="619" priority="48" operator="containsText" text="DPR not submitted">
      <formula>NOT(ISERROR(SEARCH("DPR not submitted",D68)))</formula>
    </cfRule>
    <cfRule type="containsText" dxfId="618" priority="49" operator="containsText" text="Yet to be approved">
      <formula>NOT(ISERROR(SEARCH("Yet to be approved",D68)))</formula>
    </cfRule>
  </conditionalFormatting>
  <conditionalFormatting sqref="D15">
    <cfRule type="containsText" dxfId="617" priority="65" operator="containsText" text="DPR not submitted">
      <formula>NOT(ISERROR(SEARCH("DPR not submitted",D15)))</formula>
    </cfRule>
    <cfRule type="containsText" dxfId="616" priority="66" operator="containsText" text="Yet to be approved">
      <formula>NOT(ISERROR(SEARCH("Yet to be approved",D15)))</formula>
    </cfRule>
  </conditionalFormatting>
  <conditionalFormatting sqref="D24">
    <cfRule type="containsText" dxfId="615" priority="63" operator="containsText" text="DPR not submitted">
      <formula>NOT(ISERROR(SEARCH("DPR not submitted",D24)))</formula>
    </cfRule>
    <cfRule type="containsText" dxfId="614" priority="64" operator="containsText" text="Yet to be approved">
      <formula>NOT(ISERROR(SEARCH("Yet to be approved",D24)))</formula>
    </cfRule>
  </conditionalFormatting>
  <conditionalFormatting sqref="D43">
    <cfRule type="containsText" dxfId="613" priority="59" operator="containsText" text="DPR not submitted">
      <formula>NOT(ISERROR(SEARCH("DPR not submitted",D43)))</formula>
    </cfRule>
    <cfRule type="containsText" dxfId="612" priority="60" operator="containsText" text="Yet to be approved">
      <formula>NOT(ISERROR(SEARCH("Yet to be approved",D43)))</formula>
    </cfRule>
  </conditionalFormatting>
  <conditionalFormatting sqref="D49">
    <cfRule type="containsText" dxfId="611" priority="57" operator="containsText" text="DPR not submitted">
      <formula>NOT(ISERROR(SEARCH("DPR not submitted",D49)))</formula>
    </cfRule>
    <cfRule type="containsText" dxfId="610" priority="58" operator="containsText" text="Yet to be approved">
      <formula>NOT(ISERROR(SEARCH("Yet to be approved",D49)))</formula>
    </cfRule>
  </conditionalFormatting>
  <conditionalFormatting sqref="D66">
    <cfRule type="containsText" dxfId="609" priority="55" operator="containsText" text="DPR not submitted">
      <formula>NOT(ISERROR(SEARCH("DPR not submitted",D66)))</formula>
    </cfRule>
    <cfRule type="containsText" dxfId="608" priority="56" operator="containsText" text="Yet to be approved">
      <formula>NOT(ISERROR(SEARCH("Yet to be approved",D66)))</formula>
    </cfRule>
  </conditionalFormatting>
  <conditionalFormatting sqref="D66">
    <cfRule type="containsText" dxfId="607" priority="54" operator="containsText" text="DPR not approved">
      <formula>NOT(ISERROR(SEARCH("DPR not approved",D66)))</formula>
    </cfRule>
  </conditionalFormatting>
  <conditionalFormatting sqref="D66">
    <cfRule type="containsText" dxfId="606" priority="52" operator="containsText" text="DPR returmed back for non compliance of queries">
      <formula>NOT(ISERROR(SEARCH("DPR returmed back for non compliance of queries",D66)))</formula>
    </cfRule>
    <cfRule type="containsText" dxfId="605" priority="53" operator="containsText" text="DPR not approved">
      <formula>NOT(ISERROR(SEARCH("DPR not approved",D66)))</formula>
    </cfRule>
  </conditionalFormatting>
  <conditionalFormatting sqref="D69 D71:D74 D76:D77">
    <cfRule type="containsText" dxfId="604" priority="50" operator="containsText" text="DPR not submitted">
      <formula>NOT(ISERROR(SEARCH("DPR not submitted",D69)))</formula>
    </cfRule>
    <cfRule type="containsText" dxfId="603" priority="51" operator="containsText" text="Yet to be approved">
      <formula>NOT(ISERROR(SEARCH("Yet to be approved",D69)))</formula>
    </cfRule>
  </conditionalFormatting>
  <conditionalFormatting sqref="D68">
    <cfRule type="containsText" dxfId="602" priority="47" operator="containsText" text="DPR not approved">
      <formula>NOT(ISERROR(SEARCH("DPR not approved",D68)))</formula>
    </cfRule>
  </conditionalFormatting>
  <conditionalFormatting sqref="D68">
    <cfRule type="containsText" dxfId="601" priority="45" operator="containsText" text="DPR returmed back for non compliance of queries">
      <formula>NOT(ISERROR(SEARCH("DPR returmed back for non compliance of queries",D68)))</formula>
    </cfRule>
    <cfRule type="containsText" dxfId="600" priority="46" operator="containsText" text="DPR not approved">
      <formula>NOT(ISERROR(SEARCH("DPR not approved",D68)))</formula>
    </cfRule>
  </conditionalFormatting>
  <conditionalFormatting sqref="S1:S71 S73:S74 S76:S1048576">
    <cfRule type="cellIs" dxfId="599" priority="23" operator="lessThan">
      <formula>0</formula>
    </cfRule>
  </conditionalFormatting>
  <conditionalFormatting sqref="S72">
    <cfRule type="cellIs" dxfId="598" priority="17" operator="lessThan">
      <formula>0</formula>
    </cfRule>
  </conditionalFormatting>
  <conditionalFormatting sqref="S75">
    <cfRule type="cellIs" dxfId="597" priority="11" operator="lessThan">
      <formula>0</formula>
    </cfRule>
  </conditionalFormatting>
  <conditionalFormatting sqref="D70">
    <cfRule type="containsText" dxfId="596" priority="9" operator="containsText" text="DPR not submitted">
      <formula>NOT(ISERROR(SEARCH("DPR not submitted",D70)))</formula>
    </cfRule>
    <cfRule type="containsText" dxfId="595" priority="10" operator="containsText" text="Yet to be approved">
      <formula>NOT(ISERROR(SEARCH("Yet to be approved",D70)))</formula>
    </cfRule>
  </conditionalFormatting>
  <conditionalFormatting sqref="D70">
    <cfRule type="containsText" dxfId="594" priority="8" operator="containsText" text="DPR not approved">
      <formula>NOT(ISERROR(SEARCH("DPR not approved",D70)))</formula>
    </cfRule>
  </conditionalFormatting>
  <conditionalFormatting sqref="D70">
    <cfRule type="containsText" dxfId="593" priority="6" operator="containsText" text="DPR returmed back for non compliance of queries">
      <formula>NOT(ISERROR(SEARCH("DPR returmed back for non compliance of queries",D70)))</formula>
    </cfRule>
    <cfRule type="containsText" dxfId="592" priority="7" operator="containsText" text="DPR not approved">
      <formula>NOT(ISERROR(SEARCH("DPR not approved",D70)))</formula>
    </cfRule>
  </conditionalFormatting>
  <conditionalFormatting sqref="D75">
    <cfRule type="containsText" dxfId="591" priority="4" operator="containsText" text="DPR not submitted">
      <formula>NOT(ISERROR(SEARCH("DPR not submitted",D75)))</formula>
    </cfRule>
    <cfRule type="containsText" dxfId="590" priority="5" operator="containsText" text="Yet to be approved">
      <formula>NOT(ISERROR(SEARCH("Yet to be approved",D75)))</formula>
    </cfRule>
  </conditionalFormatting>
  <conditionalFormatting sqref="D75">
    <cfRule type="containsText" dxfId="589" priority="3" operator="containsText" text="DPR not approved">
      <formula>NOT(ISERROR(SEARCH("DPR not approved",D75)))</formula>
    </cfRule>
  </conditionalFormatting>
  <conditionalFormatting sqref="D75">
    <cfRule type="containsText" dxfId="588" priority="1" operator="containsText" text="DPR returmed back for non compliance of queries">
      <formula>NOT(ISERROR(SEARCH("DPR returmed back for non compliance of queries",D75)))</formula>
    </cfRule>
    <cfRule type="containsText" dxfId="587" priority="2" operator="containsText" text="DPR not approved">
      <formula>NOT(ISERROR(SEARCH("DPR not approved",D75)))</formula>
    </cfRule>
  </conditionalFormatting>
  <pageMargins left="0.47244094488188981" right="0.19685039370078741" top="0.39370078740157483" bottom="0.35433070866141736" header="0.23622047244094491" footer="0.23622047244094491"/>
  <pageSetup paperSize="9" scale="49" fitToWidth="2" fitToHeight="10" pageOrder="overThenDown" orientation="landscape" blackAndWhite="1" r:id="rId1"/>
  <headerFooter alignWithMargins="0">
    <oddHeader>&amp;F</oddHeader>
  </headerFooter>
  <colBreaks count="1" manualBreakCount="1">
    <brk id="12" max="7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95"/>
  <sheetViews>
    <sheetView view="pageBreakPreview" zoomScale="80" zoomScaleNormal="80" zoomScaleSheetLayoutView="80" workbookViewId="0">
      <pane xSplit="2" ySplit="6" topLeftCell="AS97" activePane="bottomRight" state="frozen"/>
      <selection activeCell="B107" sqref="B107"/>
      <selection pane="topRight" activeCell="B107" sqref="B107"/>
      <selection pane="bottomLeft" activeCell="B107" sqref="B107"/>
      <selection pane="bottomRight" activeCell="AV102" sqref="AV102"/>
    </sheetView>
  </sheetViews>
  <sheetFormatPr defaultColWidth="9.140625" defaultRowHeight="17.25" outlineLevelRow="1" outlineLevelCol="1" x14ac:dyDescent="0.4"/>
  <cols>
    <col min="1" max="1" width="8.28515625" style="38" customWidth="1"/>
    <col min="2" max="2" width="46" style="1" customWidth="1"/>
    <col min="3" max="3" width="13.42578125" style="1" customWidth="1" outlineLevel="1"/>
    <col min="4" max="4" width="36" style="105" customWidth="1" outlineLevel="1"/>
    <col min="5" max="6" width="14.28515625" style="153" customWidth="1" outlineLevel="1"/>
    <col min="7" max="7" width="13" style="1" customWidth="1" outlineLevel="1"/>
    <col min="8" max="8" width="12.28515625" style="1" customWidth="1"/>
    <col min="9" max="9" width="10.140625" style="1" customWidth="1" outlineLevel="1"/>
    <col min="10" max="10" width="12.85546875" style="1" customWidth="1" outlineLevel="1"/>
    <col min="11" max="14" width="15.28515625" style="140" customWidth="1" outlineLevel="1"/>
    <col min="15" max="15" width="47.140625" style="1" customWidth="1"/>
    <col min="16" max="16" width="15.5703125" style="28" hidden="1" customWidth="1"/>
    <col min="17" max="19" width="12.42578125" style="29" hidden="1" customWidth="1"/>
    <col min="20" max="20" width="12.42578125" style="29" customWidth="1" outlineLevel="1"/>
    <col min="21" max="21" width="13.28515625" style="29" customWidth="1" outlineLevel="1"/>
    <col min="22" max="27" width="12.42578125" style="29" customWidth="1" outlineLevel="1"/>
    <col min="28" max="28" width="12.42578125" style="260" customWidth="1"/>
    <col min="29" max="30" width="16.5703125" style="125" customWidth="1" outlineLevel="1"/>
    <col min="31" max="33" width="14.42578125" style="125" customWidth="1" outlineLevel="1"/>
    <col min="34" max="34" width="17.28515625" style="125" customWidth="1" outlineLevel="1"/>
    <col min="35" max="35" width="15.42578125" style="125" customWidth="1" outlineLevel="1"/>
    <col min="36" max="39" width="12.42578125" style="29" customWidth="1" outlineLevel="1"/>
    <col min="40" max="40" width="12.42578125" style="260" customWidth="1"/>
    <col min="41" max="41" width="19.28515625" style="29" hidden="1" customWidth="1"/>
    <col min="42" max="44" width="13.7109375" style="29" hidden="1" customWidth="1"/>
    <col min="45" max="48" width="13.7109375" style="29" customWidth="1" outlineLevel="1"/>
    <col min="49" max="52" width="12.42578125" style="29" customWidth="1" outlineLevel="1"/>
    <col min="53" max="53" width="12.42578125" style="260" customWidth="1" outlineLevel="1"/>
    <col min="54" max="54" width="13.7109375" style="1" customWidth="1" outlineLevel="1"/>
    <col min="55" max="55" width="45" style="1" customWidth="1" outlineLevel="1"/>
    <col min="56" max="56" width="15.7109375" style="38" bestFit="1" customWidth="1"/>
    <col min="57" max="57" width="15.28515625" style="1" customWidth="1"/>
    <col min="58" max="58" width="12.5703125" style="1" customWidth="1"/>
    <col min="59" max="59" width="13.42578125" style="1" customWidth="1"/>
    <col min="60" max="60" width="13.5703125" style="1" customWidth="1"/>
    <col min="61" max="63" width="9.140625" style="1"/>
    <col min="64" max="64" width="11.28515625" style="1" customWidth="1"/>
    <col min="65" max="16384" width="9.140625" style="1"/>
  </cols>
  <sheetData>
    <row r="1" spans="1:60" ht="16.5" x14ac:dyDescent="0.25">
      <c r="A1" s="49"/>
      <c r="B1" s="51" t="s">
        <v>167</v>
      </c>
      <c r="C1" s="50"/>
      <c r="D1" s="78"/>
      <c r="E1" s="147"/>
      <c r="F1" s="147"/>
      <c r="G1" s="50"/>
      <c r="H1" s="50"/>
      <c r="I1" s="50"/>
      <c r="J1" s="50"/>
      <c r="K1" s="139"/>
      <c r="L1" s="139"/>
      <c r="M1" s="139"/>
      <c r="O1" s="50"/>
      <c r="P1" s="106"/>
      <c r="Q1" s="131"/>
      <c r="R1" s="131"/>
      <c r="S1" s="131"/>
      <c r="T1" s="131"/>
      <c r="U1" s="131"/>
      <c r="V1" s="132"/>
      <c r="W1" s="132"/>
      <c r="X1" s="132"/>
      <c r="Y1" s="132"/>
      <c r="Z1" s="132"/>
      <c r="AA1" s="132"/>
      <c r="AB1" s="248"/>
      <c r="AC1" s="119"/>
      <c r="AD1" s="119"/>
      <c r="AE1" s="128"/>
      <c r="AF1" s="128"/>
      <c r="AG1" s="128"/>
      <c r="AH1" s="126"/>
      <c r="AI1" s="126"/>
      <c r="AJ1" s="132"/>
      <c r="AK1" s="132"/>
      <c r="AL1" s="132"/>
      <c r="AM1" s="132"/>
      <c r="AN1" s="248"/>
      <c r="AO1" s="135"/>
      <c r="AP1" s="135"/>
      <c r="AQ1" s="135"/>
      <c r="AR1" s="135"/>
      <c r="AS1" s="135"/>
      <c r="AT1" s="135"/>
      <c r="AU1" s="135"/>
      <c r="AV1" s="135"/>
      <c r="AW1" s="132"/>
      <c r="AX1" s="132"/>
      <c r="AY1" s="132"/>
      <c r="AZ1" s="132"/>
      <c r="BA1" s="248"/>
      <c r="BB1" s="52"/>
      <c r="BC1" s="52"/>
      <c r="BE1" s="38" t="s">
        <v>58</v>
      </c>
      <c r="BF1" s="5" t="s">
        <v>159</v>
      </c>
    </row>
    <row r="2" spans="1:60" ht="16.5" x14ac:dyDescent="0.35">
      <c r="A2" s="53"/>
      <c r="B2" s="36" t="s">
        <v>0</v>
      </c>
      <c r="C2" s="18"/>
      <c r="D2" s="79"/>
      <c r="E2" s="148"/>
      <c r="F2" s="148"/>
      <c r="G2" s="18"/>
      <c r="H2" s="103"/>
      <c r="I2" s="18"/>
      <c r="J2" s="18"/>
      <c r="K2" s="141"/>
      <c r="L2" s="141"/>
      <c r="M2" s="141"/>
      <c r="O2" s="18"/>
      <c r="P2" s="107"/>
      <c r="Q2" s="31"/>
      <c r="R2" s="31"/>
      <c r="S2" s="31"/>
      <c r="T2" s="31"/>
      <c r="U2" s="31"/>
      <c r="V2" s="133"/>
      <c r="W2" s="133"/>
      <c r="X2" s="133"/>
      <c r="Y2" s="133"/>
      <c r="Z2" s="133"/>
      <c r="AA2" s="133"/>
      <c r="AB2" s="249"/>
      <c r="AC2" s="120"/>
      <c r="AD2" s="120"/>
      <c r="AE2" s="129"/>
      <c r="AF2" s="129"/>
      <c r="AG2" s="129"/>
      <c r="AJ2" s="133"/>
      <c r="AK2" s="133"/>
      <c r="AL2" s="133"/>
      <c r="AM2" s="133"/>
      <c r="AN2" s="249"/>
      <c r="AW2" s="133"/>
      <c r="AX2" s="133"/>
      <c r="AY2" s="133"/>
      <c r="AZ2" s="133"/>
      <c r="BA2" s="249"/>
      <c r="BE2" s="38" t="s">
        <v>59</v>
      </c>
      <c r="BF2" s="10" t="s">
        <v>160</v>
      </c>
    </row>
    <row r="3" spans="1:60" x14ac:dyDescent="0.4">
      <c r="A3" s="54"/>
      <c r="B3" s="56" t="s">
        <v>60</v>
      </c>
      <c r="C3" s="55"/>
      <c r="D3" s="55"/>
      <c r="E3" s="149"/>
      <c r="F3" s="149"/>
      <c r="G3" s="55"/>
      <c r="H3" s="55"/>
      <c r="I3" s="55"/>
      <c r="J3" s="55"/>
      <c r="K3" s="142"/>
      <c r="L3" s="142"/>
      <c r="M3" s="142"/>
      <c r="O3" s="57"/>
      <c r="P3" s="108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250"/>
      <c r="AC3" s="121"/>
      <c r="AD3" s="121"/>
      <c r="AE3" s="121"/>
      <c r="AF3" s="121"/>
      <c r="AG3" s="121"/>
      <c r="AH3" s="121"/>
      <c r="AI3" s="121"/>
      <c r="AJ3" s="134"/>
      <c r="AK3" s="134"/>
      <c r="AL3" s="134"/>
      <c r="AM3" s="134"/>
      <c r="AN3" s="250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250"/>
      <c r="BB3" s="57"/>
      <c r="BC3" s="57"/>
      <c r="BE3" s="38" t="s">
        <v>31</v>
      </c>
      <c r="BF3" s="10" t="s">
        <v>172</v>
      </c>
      <c r="BG3" s="27"/>
      <c r="BH3" s="27"/>
    </row>
    <row r="4" spans="1:60" ht="21.75" customHeight="1" x14ac:dyDescent="0.25">
      <c r="A4" s="336" t="s">
        <v>3</v>
      </c>
      <c r="B4" s="336" t="s">
        <v>36</v>
      </c>
      <c r="C4" s="336" t="s">
        <v>58</v>
      </c>
      <c r="D4" s="346" t="s">
        <v>38</v>
      </c>
      <c r="E4" s="345" t="s">
        <v>61</v>
      </c>
      <c r="F4" s="345" t="s">
        <v>39</v>
      </c>
      <c r="G4" s="336" t="s">
        <v>62</v>
      </c>
      <c r="H4" s="336" t="s">
        <v>63</v>
      </c>
      <c r="I4" s="336" t="s">
        <v>64</v>
      </c>
      <c r="J4" s="336" t="s">
        <v>65</v>
      </c>
      <c r="K4" s="345" t="s">
        <v>66</v>
      </c>
      <c r="L4" s="345" t="s">
        <v>67</v>
      </c>
      <c r="M4" s="345" t="s">
        <v>68</v>
      </c>
      <c r="N4" s="345" t="s">
        <v>69</v>
      </c>
      <c r="O4" s="336" t="s">
        <v>70</v>
      </c>
      <c r="P4" s="335" t="s">
        <v>29</v>
      </c>
      <c r="Q4" s="335"/>
      <c r="R4" s="335"/>
      <c r="S4" s="335"/>
      <c r="T4" s="335"/>
      <c r="U4" s="335"/>
      <c r="V4" s="335"/>
      <c r="W4" s="335"/>
      <c r="X4" s="247"/>
      <c r="Y4" s="247"/>
      <c r="Z4" s="247"/>
      <c r="AA4" s="247"/>
      <c r="AB4" s="251"/>
      <c r="AC4" s="342" t="s">
        <v>71</v>
      </c>
      <c r="AD4" s="342"/>
      <c r="AE4" s="342"/>
      <c r="AF4" s="342"/>
      <c r="AG4" s="342"/>
      <c r="AH4" s="342"/>
      <c r="AI4" s="342"/>
      <c r="AJ4" s="247"/>
      <c r="AK4" s="247"/>
      <c r="AL4" s="247"/>
      <c r="AM4" s="247"/>
      <c r="AN4" s="251"/>
      <c r="AO4" s="335" t="s">
        <v>30</v>
      </c>
      <c r="AP4" s="335"/>
      <c r="AQ4" s="335"/>
      <c r="AR4" s="335"/>
      <c r="AS4" s="335"/>
      <c r="AT4" s="335"/>
      <c r="AU4" s="335"/>
      <c r="AV4" s="335"/>
      <c r="AW4" s="247"/>
      <c r="AX4" s="247"/>
      <c r="AY4" s="247"/>
      <c r="AZ4" s="247"/>
      <c r="BA4" s="251"/>
      <c r="BB4" s="349" t="s">
        <v>168</v>
      </c>
      <c r="BC4" s="339" t="s">
        <v>11</v>
      </c>
      <c r="BD4" s="336" t="s">
        <v>166</v>
      </c>
      <c r="BE4" s="38" t="s">
        <v>161</v>
      </c>
      <c r="BF4" s="113" t="s">
        <v>171</v>
      </c>
    </row>
    <row r="5" spans="1:60" ht="21.75" customHeight="1" x14ac:dyDescent="0.25">
      <c r="A5" s="336"/>
      <c r="B5" s="336"/>
      <c r="C5" s="336"/>
      <c r="D5" s="347"/>
      <c r="E5" s="345"/>
      <c r="F5" s="345"/>
      <c r="G5" s="336"/>
      <c r="H5" s="336"/>
      <c r="I5" s="336"/>
      <c r="J5" s="336"/>
      <c r="K5" s="345"/>
      <c r="L5" s="345"/>
      <c r="M5" s="345"/>
      <c r="N5" s="345"/>
      <c r="O5" s="336"/>
      <c r="P5" s="343" t="s">
        <v>72</v>
      </c>
      <c r="Q5" s="130" t="s">
        <v>47</v>
      </c>
      <c r="R5" s="130" t="s">
        <v>47</v>
      </c>
      <c r="S5" s="130" t="s">
        <v>47</v>
      </c>
      <c r="T5" s="343" t="s">
        <v>244</v>
      </c>
      <c r="U5" s="177" t="s">
        <v>47</v>
      </c>
      <c r="V5" s="177" t="s">
        <v>47</v>
      </c>
      <c r="W5" s="177" t="s">
        <v>73</v>
      </c>
      <c r="X5" s="261" t="s">
        <v>232</v>
      </c>
      <c r="Y5" s="261" t="s">
        <v>232</v>
      </c>
      <c r="Z5" s="261" t="s">
        <v>232</v>
      </c>
      <c r="AA5" s="261" t="s">
        <v>232</v>
      </c>
      <c r="AB5" s="261" t="s">
        <v>232</v>
      </c>
      <c r="AC5" s="342" t="s">
        <v>74</v>
      </c>
      <c r="AD5" s="127" t="s">
        <v>47</v>
      </c>
      <c r="AE5" s="127" t="s">
        <v>47</v>
      </c>
      <c r="AF5" s="127" t="s">
        <v>47</v>
      </c>
      <c r="AG5" s="177" t="s">
        <v>47</v>
      </c>
      <c r="AH5" s="177" t="s">
        <v>47</v>
      </c>
      <c r="AI5" s="177" t="s">
        <v>73</v>
      </c>
      <c r="AJ5" s="261" t="s">
        <v>232</v>
      </c>
      <c r="AK5" s="261" t="s">
        <v>232</v>
      </c>
      <c r="AL5" s="261" t="s">
        <v>232</v>
      </c>
      <c r="AM5" s="261" t="s">
        <v>232</v>
      </c>
      <c r="AN5" s="261" t="s">
        <v>232</v>
      </c>
      <c r="AO5" s="335" t="s">
        <v>75</v>
      </c>
      <c r="AP5" s="130" t="s">
        <v>47</v>
      </c>
      <c r="AQ5" s="130" t="s">
        <v>47</v>
      </c>
      <c r="AR5" s="130" t="s">
        <v>47</v>
      </c>
      <c r="AS5" s="335" t="s">
        <v>245</v>
      </c>
      <c r="AT5" s="177" t="s">
        <v>47</v>
      </c>
      <c r="AU5" s="177" t="s">
        <v>47</v>
      </c>
      <c r="AV5" s="177" t="s">
        <v>73</v>
      </c>
      <c r="AW5" s="261" t="s">
        <v>232</v>
      </c>
      <c r="AX5" s="261" t="s">
        <v>232</v>
      </c>
      <c r="AY5" s="261" t="s">
        <v>232</v>
      </c>
      <c r="AZ5" s="261" t="s">
        <v>232</v>
      </c>
      <c r="BA5" s="261" t="s">
        <v>232</v>
      </c>
      <c r="BB5" s="350"/>
      <c r="BC5" s="340"/>
      <c r="BD5" s="336"/>
      <c r="BE5" s="10"/>
      <c r="BF5" s="113" t="s">
        <v>162</v>
      </c>
    </row>
    <row r="6" spans="1:60" ht="27.75" customHeight="1" x14ac:dyDescent="0.25">
      <c r="A6" s="336"/>
      <c r="B6" s="336"/>
      <c r="C6" s="336"/>
      <c r="D6" s="348"/>
      <c r="E6" s="345"/>
      <c r="F6" s="345"/>
      <c r="G6" s="336"/>
      <c r="H6" s="336"/>
      <c r="I6" s="336"/>
      <c r="J6" s="336"/>
      <c r="K6" s="345"/>
      <c r="L6" s="345"/>
      <c r="M6" s="345"/>
      <c r="N6" s="345"/>
      <c r="O6" s="336"/>
      <c r="P6" s="344"/>
      <c r="Q6" s="130" t="s">
        <v>5</v>
      </c>
      <c r="R6" s="130" t="s">
        <v>6</v>
      </c>
      <c r="S6" s="130" t="s">
        <v>7</v>
      </c>
      <c r="T6" s="344"/>
      <c r="U6" s="130" t="s">
        <v>8</v>
      </c>
      <c r="V6" s="130" t="s">
        <v>9</v>
      </c>
      <c r="W6" s="130" t="s">
        <v>10</v>
      </c>
      <c r="X6" s="261" t="s">
        <v>233</v>
      </c>
      <c r="Y6" s="261" t="s">
        <v>234</v>
      </c>
      <c r="Z6" s="261" t="s">
        <v>235</v>
      </c>
      <c r="AA6" s="261" t="s">
        <v>236</v>
      </c>
      <c r="AB6" s="261" t="s">
        <v>237</v>
      </c>
      <c r="AC6" s="342"/>
      <c r="AD6" s="127" t="s">
        <v>5</v>
      </c>
      <c r="AE6" s="127" t="s">
        <v>6</v>
      </c>
      <c r="AF6" s="127" t="s">
        <v>7</v>
      </c>
      <c r="AG6" s="127" t="s">
        <v>8</v>
      </c>
      <c r="AH6" s="127" t="s">
        <v>9</v>
      </c>
      <c r="AI6" s="127" t="s">
        <v>10</v>
      </c>
      <c r="AJ6" s="261" t="s">
        <v>233</v>
      </c>
      <c r="AK6" s="261" t="s">
        <v>234</v>
      </c>
      <c r="AL6" s="261" t="s">
        <v>235</v>
      </c>
      <c r="AM6" s="261" t="s">
        <v>236</v>
      </c>
      <c r="AN6" s="261" t="s">
        <v>237</v>
      </c>
      <c r="AO6" s="335"/>
      <c r="AP6" s="130" t="s">
        <v>5</v>
      </c>
      <c r="AQ6" s="130" t="s">
        <v>6</v>
      </c>
      <c r="AR6" s="130" t="s">
        <v>7</v>
      </c>
      <c r="AS6" s="335"/>
      <c r="AT6" s="130" t="s">
        <v>8</v>
      </c>
      <c r="AU6" s="130" t="s">
        <v>9</v>
      </c>
      <c r="AV6" s="130" t="s">
        <v>10</v>
      </c>
      <c r="AW6" s="261" t="s">
        <v>233</v>
      </c>
      <c r="AX6" s="261" t="s">
        <v>234</v>
      </c>
      <c r="AY6" s="261" t="s">
        <v>235</v>
      </c>
      <c r="AZ6" s="261" t="s">
        <v>236</v>
      </c>
      <c r="BA6" s="261" t="s">
        <v>237</v>
      </c>
      <c r="BB6" s="351"/>
      <c r="BC6" s="341"/>
      <c r="BD6" s="336"/>
      <c r="BE6" s="10"/>
      <c r="BF6" s="113" t="s">
        <v>163</v>
      </c>
    </row>
    <row r="7" spans="1:60" ht="16.5" x14ac:dyDescent="0.25">
      <c r="A7" s="72"/>
      <c r="B7" s="72"/>
      <c r="C7" s="72"/>
      <c r="D7" s="72"/>
      <c r="E7" s="143"/>
      <c r="F7" s="143"/>
      <c r="G7" s="72"/>
      <c r="H7" s="72"/>
      <c r="I7" s="72"/>
      <c r="J7" s="72"/>
      <c r="K7" s="143"/>
      <c r="L7" s="143"/>
      <c r="M7" s="143"/>
      <c r="N7" s="143"/>
      <c r="O7" s="72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252"/>
      <c r="AC7" s="122"/>
      <c r="AD7" s="122"/>
      <c r="AE7" s="122"/>
      <c r="AF7" s="122"/>
      <c r="AG7" s="122"/>
      <c r="AH7" s="122"/>
      <c r="AI7" s="122"/>
      <c r="AJ7" s="73"/>
      <c r="AK7" s="73"/>
      <c r="AL7" s="73"/>
      <c r="AM7" s="73"/>
      <c r="AN7" s="252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252"/>
      <c r="BB7" s="74"/>
      <c r="BC7" s="72"/>
      <c r="BD7" s="75" t="s">
        <v>164</v>
      </c>
      <c r="BE7" s="10"/>
      <c r="BF7" s="5" t="s">
        <v>164</v>
      </c>
    </row>
    <row r="8" spans="1:60" s="25" customFormat="1" ht="18" x14ac:dyDescent="0.4">
      <c r="A8" s="279"/>
      <c r="B8" s="280" t="s">
        <v>76</v>
      </c>
      <c r="C8" s="21"/>
      <c r="D8" s="104"/>
      <c r="E8" s="146"/>
      <c r="F8" s="146"/>
      <c r="G8" s="21"/>
      <c r="H8" s="21"/>
      <c r="I8" s="21"/>
      <c r="J8" s="21"/>
      <c r="K8" s="144"/>
      <c r="L8" s="144"/>
      <c r="M8" s="144"/>
      <c r="N8" s="144"/>
      <c r="O8" s="2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253"/>
      <c r="AC8" s="123"/>
      <c r="AD8" s="123"/>
      <c r="AE8" s="123"/>
      <c r="AF8" s="123"/>
      <c r="AG8" s="123"/>
      <c r="AH8" s="123"/>
      <c r="AI8" s="123"/>
      <c r="AJ8" s="41"/>
      <c r="AK8" s="41"/>
      <c r="AL8" s="41"/>
      <c r="AM8" s="41"/>
      <c r="AN8" s="253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253"/>
      <c r="BB8" s="41"/>
      <c r="BC8" s="21"/>
      <c r="BD8" s="82" t="s">
        <v>164</v>
      </c>
      <c r="BE8" s="10"/>
      <c r="BF8" s="5" t="s">
        <v>165</v>
      </c>
    </row>
    <row r="9" spans="1:60" s="25" customFormat="1" x14ac:dyDescent="0.4">
      <c r="A9" s="279"/>
      <c r="B9" s="281" t="s">
        <v>57</v>
      </c>
      <c r="C9" s="21"/>
      <c r="D9" s="104"/>
      <c r="E9" s="146"/>
      <c r="F9" s="146"/>
      <c r="G9" s="21"/>
      <c r="H9" s="21"/>
      <c r="I9" s="21"/>
      <c r="J9" s="21"/>
      <c r="K9" s="144"/>
      <c r="L9" s="144"/>
      <c r="M9" s="144"/>
      <c r="N9" s="144"/>
      <c r="O9" s="2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253"/>
      <c r="AC9" s="123"/>
      <c r="AD9" s="123"/>
      <c r="AE9" s="123"/>
      <c r="AF9" s="123"/>
      <c r="AG9" s="123"/>
      <c r="AH9" s="123"/>
      <c r="AI9" s="123"/>
      <c r="AJ9" s="41"/>
      <c r="AK9" s="41"/>
      <c r="AL9" s="41"/>
      <c r="AM9" s="41"/>
      <c r="AN9" s="253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253"/>
      <c r="BB9" s="41"/>
      <c r="BC9" s="21"/>
      <c r="BD9" s="82" t="s">
        <v>164</v>
      </c>
    </row>
    <row r="10" spans="1:60" s="10" customFormat="1" ht="31.5" outlineLevel="1" x14ac:dyDescent="0.25">
      <c r="A10" s="301">
        <v>1</v>
      </c>
      <c r="B10" s="302" t="s">
        <v>106</v>
      </c>
      <c r="C10" s="197" t="s">
        <v>58</v>
      </c>
      <c r="D10" s="197" t="s">
        <v>151</v>
      </c>
      <c r="E10" s="198">
        <v>40826</v>
      </c>
      <c r="F10" s="198">
        <v>41022</v>
      </c>
      <c r="G10" s="199">
        <f>SUM(G11:G14)</f>
        <v>10.177999999999999</v>
      </c>
      <c r="H10" s="199">
        <f>SUM(H11:H14)</f>
        <v>10.177999999999999</v>
      </c>
      <c r="I10" s="225"/>
      <c r="J10" s="225"/>
      <c r="K10" s="226">
        <f>IF(F10=0,"-",F10)</f>
        <v>41022</v>
      </c>
      <c r="L10" s="227"/>
      <c r="M10" s="227"/>
      <c r="N10" s="227"/>
      <c r="O10" s="353"/>
      <c r="P10" s="200"/>
      <c r="Q10" s="200"/>
      <c r="R10" s="200"/>
      <c r="S10" s="200"/>
      <c r="T10" s="200">
        <f>SUM(P10:S10)</f>
        <v>0</v>
      </c>
      <c r="U10" s="232"/>
      <c r="V10" s="232"/>
      <c r="W10" s="232"/>
      <c r="X10" s="232"/>
      <c r="Y10" s="232"/>
      <c r="Z10" s="232"/>
      <c r="AA10" s="232"/>
      <c r="AB10" s="254"/>
      <c r="AC10" s="201"/>
      <c r="AD10" s="201"/>
      <c r="AE10" s="201"/>
      <c r="AF10" s="201"/>
      <c r="AG10" s="235"/>
      <c r="AH10" s="235"/>
      <c r="AI10" s="235"/>
      <c r="AJ10" s="232"/>
      <c r="AK10" s="232"/>
      <c r="AL10" s="232"/>
      <c r="AM10" s="232"/>
      <c r="AN10" s="254"/>
      <c r="AO10" s="200"/>
      <c r="AP10" s="200"/>
      <c r="AQ10" s="200"/>
      <c r="AR10" s="200"/>
      <c r="AS10" s="200">
        <f>SUM(AO10:AR10)</f>
        <v>0</v>
      </c>
      <c r="AT10" s="241"/>
      <c r="AU10" s="241"/>
      <c r="AV10" s="241"/>
      <c r="AW10" s="232"/>
      <c r="AX10" s="232"/>
      <c r="AY10" s="232"/>
      <c r="AZ10" s="232"/>
      <c r="BA10" s="254"/>
      <c r="BB10" s="232"/>
      <c r="BC10" s="353"/>
      <c r="BD10" s="365" t="s">
        <v>164</v>
      </c>
    </row>
    <row r="11" spans="1:60" s="25" customFormat="1" ht="77.25" outlineLevel="1" x14ac:dyDescent="0.4">
      <c r="A11" s="306">
        <v>1.1000000000000001</v>
      </c>
      <c r="B11" s="307" t="s">
        <v>107</v>
      </c>
      <c r="C11" s="202" t="s">
        <v>59</v>
      </c>
      <c r="D11" s="202" t="str">
        <f>D10</f>
        <v>MERC/CAPEX/20122013/00179</v>
      </c>
      <c r="E11" s="203">
        <f>E10</f>
        <v>40826</v>
      </c>
      <c r="F11" s="203">
        <f>IF(F10=0,"-",F10)</f>
        <v>41022</v>
      </c>
      <c r="G11" s="204">
        <v>3.524</v>
      </c>
      <c r="H11" s="204">
        <v>3.524</v>
      </c>
      <c r="I11" s="221"/>
      <c r="J11" s="221"/>
      <c r="K11" s="222">
        <f t="shared" ref="K11:K75" si="0">IF(F11=0,"-",F11)</f>
        <v>41022</v>
      </c>
      <c r="L11" s="228">
        <v>40785</v>
      </c>
      <c r="M11" s="228">
        <v>41387</v>
      </c>
      <c r="N11" s="228">
        <v>40813</v>
      </c>
      <c r="O11" s="354" t="s">
        <v>246</v>
      </c>
      <c r="P11" s="207">
        <v>3.47</v>
      </c>
      <c r="Q11" s="207"/>
      <c r="R11" s="207"/>
      <c r="S11" s="207"/>
      <c r="T11" s="207">
        <f>SUM(P11:S11)</f>
        <v>3.47</v>
      </c>
      <c r="U11" s="224"/>
      <c r="V11" s="224"/>
      <c r="W11" s="224"/>
      <c r="X11" s="224"/>
      <c r="Y11" s="224"/>
      <c r="Z11" s="224"/>
      <c r="AA11" s="224"/>
      <c r="AB11" s="255"/>
      <c r="AC11" s="208">
        <v>1</v>
      </c>
      <c r="AD11" s="208"/>
      <c r="AE11" s="208"/>
      <c r="AF11" s="208"/>
      <c r="AG11" s="236"/>
      <c r="AH11" s="236"/>
      <c r="AI11" s="236"/>
      <c r="AJ11" s="224"/>
      <c r="AK11" s="224"/>
      <c r="AL11" s="224"/>
      <c r="AM11" s="224"/>
      <c r="AN11" s="255"/>
      <c r="AO11" s="207">
        <v>3.47</v>
      </c>
      <c r="AP11" s="207"/>
      <c r="AQ11" s="207"/>
      <c r="AR11" s="207"/>
      <c r="AS11" s="200">
        <f t="shared" ref="AS11:AS74" si="1">SUM(AO11:AR11)</f>
        <v>3.47</v>
      </c>
      <c r="AT11" s="242"/>
      <c r="AU11" s="242"/>
      <c r="AV11" s="242"/>
      <c r="AW11" s="224"/>
      <c r="AX11" s="224"/>
      <c r="AY11" s="224"/>
      <c r="AZ11" s="224"/>
      <c r="BA11" s="255"/>
      <c r="BB11" s="224"/>
      <c r="BC11" s="355" t="s">
        <v>169</v>
      </c>
      <c r="BD11" s="366" t="s">
        <v>171</v>
      </c>
    </row>
    <row r="12" spans="1:60" s="25" customFormat="1" outlineLevel="1" x14ac:dyDescent="0.4">
      <c r="A12" s="306"/>
      <c r="B12" s="307" t="s">
        <v>31</v>
      </c>
      <c r="C12" s="202" t="s">
        <v>31</v>
      </c>
      <c r="D12" s="202" t="str">
        <f>D10</f>
        <v>MERC/CAPEX/20122013/00179</v>
      </c>
      <c r="E12" s="203">
        <f>E10</f>
        <v>40826</v>
      </c>
      <c r="F12" s="203">
        <f t="shared" ref="F12:F14" si="2">IF(F11=0,"-",F11)</f>
        <v>41022</v>
      </c>
      <c r="G12" s="204">
        <v>0.20300000000000001</v>
      </c>
      <c r="H12" s="204">
        <v>0.20300000000000001</v>
      </c>
      <c r="I12" s="221"/>
      <c r="J12" s="221"/>
      <c r="K12" s="222">
        <f t="shared" si="0"/>
        <v>41022</v>
      </c>
      <c r="L12" s="223"/>
      <c r="M12" s="223"/>
      <c r="N12" s="223"/>
      <c r="O12" s="355"/>
      <c r="P12" s="207">
        <v>0</v>
      </c>
      <c r="Q12" s="207"/>
      <c r="R12" s="207"/>
      <c r="S12" s="207"/>
      <c r="T12" s="207">
        <f t="shared" ref="T12:T75" si="3">SUM(P12:S12)</f>
        <v>0</v>
      </c>
      <c r="U12" s="224"/>
      <c r="V12" s="224"/>
      <c r="W12" s="224"/>
      <c r="X12" s="224"/>
      <c r="Y12" s="224"/>
      <c r="Z12" s="224"/>
      <c r="AA12" s="224"/>
      <c r="AB12" s="255"/>
      <c r="AC12" s="208"/>
      <c r="AD12" s="208"/>
      <c r="AE12" s="208"/>
      <c r="AF12" s="208"/>
      <c r="AG12" s="236"/>
      <c r="AH12" s="236"/>
      <c r="AI12" s="236"/>
      <c r="AJ12" s="224"/>
      <c r="AK12" s="224"/>
      <c r="AL12" s="224"/>
      <c r="AM12" s="224"/>
      <c r="AN12" s="255"/>
      <c r="AO12" s="207">
        <v>0</v>
      </c>
      <c r="AP12" s="207"/>
      <c r="AQ12" s="207"/>
      <c r="AR12" s="207"/>
      <c r="AS12" s="200">
        <f t="shared" si="1"/>
        <v>0</v>
      </c>
      <c r="AT12" s="242"/>
      <c r="AU12" s="242"/>
      <c r="AV12" s="242"/>
      <c r="AW12" s="224"/>
      <c r="AX12" s="224"/>
      <c r="AY12" s="224"/>
      <c r="AZ12" s="224"/>
      <c r="BA12" s="255"/>
      <c r="BB12" s="224"/>
      <c r="BC12" s="355"/>
      <c r="BD12" s="366" t="s">
        <v>164</v>
      </c>
    </row>
    <row r="13" spans="1:60" s="25" customFormat="1" ht="77.25" outlineLevel="1" x14ac:dyDescent="0.4">
      <c r="A13" s="306">
        <v>1.2</v>
      </c>
      <c r="B13" s="307" t="s">
        <v>108</v>
      </c>
      <c r="C13" s="202" t="s">
        <v>59</v>
      </c>
      <c r="D13" s="202" t="str">
        <f>D10</f>
        <v>MERC/CAPEX/20122013/00179</v>
      </c>
      <c r="E13" s="203">
        <f>E10</f>
        <v>40826</v>
      </c>
      <c r="F13" s="203">
        <f t="shared" si="2"/>
        <v>41022</v>
      </c>
      <c r="G13" s="204">
        <v>6.0940000000000003</v>
      </c>
      <c r="H13" s="204">
        <v>6.0940000000000003</v>
      </c>
      <c r="I13" s="221"/>
      <c r="J13" s="221"/>
      <c r="K13" s="222">
        <f t="shared" si="0"/>
        <v>41022</v>
      </c>
      <c r="L13" s="228">
        <v>40785</v>
      </c>
      <c r="M13" s="228">
        <v>41387</v>
      </c>
      <c r="N13" s="228">
        <v>40813</v>
      </c>
      <c r="O13" s="354" t="s">
        <v>247</v>
      </c>
      <c r="P13" s="207">
        <v>5.32</v>
      </c>
      <c r="Q13" s="207"/>
      <c r="R13" s="207"/>
      <c r="S13" s="207"/>
      <c r="T13" s="207">
        <f t="shared" si="3"/>
        <v>5.32</v>
      </c>
      <c r="U13" s="224"/>
      <c r="V13" s="224"/>
      <c r="W13" s="224"/>
      <c r="X13" s="224"/>
      <c r="Y13" s="224"/>
      <c r="Z13" s="224"/>
      <c r="AA13" s="224"/>
      <c r="AB13" s="255"/>
      <c r="AC13" s="208">
        <v>1</v>
      </c>
      <c r="AD13" s="208"/>
      <c r="AE13" s="208"/>
      <c r="AF13" s="208"/>
      <c r="AG13" s="236"/>
      <c r="AH13" s="236"/>
      <c r="AI13" s="236"/>
      <c r="AJ13" s="224"/>
      <c r="AK13" s="224"/>
      <c r="AL13" s="224"/>
      <c r="AM13" s="224"/>
      <c r="AN13" s="255"/>
      <c r="AO13" s="207">
        <v>5.32</v>
      </c>
      <c r="AP13" s="207"/>
      <c r="AQ13" s="207"/>
      <c r="AR13" s="207"/>
      <c r="AS13" s="200">
        <f t="shared" si="1"/>
        <v>5.32</v>
      </c>
      <c r="AT13" s="242"/>
      <c r="AU13" s="242"/>
      <c r="AV13" s="242"/>
      <c r="AW13" s="224"/>
      <c r="AX13" s="224"/>
      <c r="AY13" s="224"/>
      <c r="AZ13" s="224"/>
      <c r="BA13" s="255"/>
      <c r="BB13" s="224"/>
      <c r="BC13" s="355" t="s">
        <v>170</v>
      </c>
      <c r="BD13" s="366" t="s">
        <v>171</v>
      </c>
    </row>
    <row r="14" spans="1:60" s="25" customFormat="1" outlineLevel="1" x14ac:dyDescent="0.4">
      <c r="A14" s="306"/>
      <c r="B14" s="307" t="s">
        <v>31</v>
      </c>
      <c r="C14" s="202" t="s">
        <v>31</v>
      </c>
      <c r="D14" s="202" t="str">
        <f>D10</f>
        <v>MERC/CAPEX/20122013/00179</v>
      </c>
      <c r="E14" s="203">
        <f>E10</f>
        <v>40826</v>
      </c>
      <c r="F14" s="203">
        <f t="shared" si="2"/>
        <v>41022</v>
      </c>
      <c r="G14" s="204">
        <v>0.35699999999999998</v>
      </c>
      <c r="H14" s="204">
        <v>0.35699999999999998</v>
      </c>
      <c r="I14" s="221"/>
      <c r="J14" s="221"/>
      <c r="K14" s="222">
        <f t="shared" si="0"/>
        <v>41022</v>
      </c>
      <c r="L14" s="223"/>
      <c r="M14" s="223"/>
      <c r="N14" s="223"/>
      <c r="O14" s="355"/>
      <c r="P14" s="207">
        <v>0</v>
      </c>
      <c r="Q14" s="207"/>
      <c r="R14" s="207"/>
      <c r="S14" s="207"/>
      <c r="T14" s="207">
        <f t="shared" si="3"/>
        <v>0</v>
      </c>
      <c r="U14" s="224"/>
      <c r="V14" s="224"/>
      <c r="W14" s="224"/>
      <c r="X14" s="224"/>
      <c r="Y14" s="224"/>
      <c r="Z14" s="224"/>
      <c r="AA14" s="224"/>
      <c r="AB14" s="255"/>
      <c r="AC14" s="208"/>
      <c r="AD14" s="208"/>
      <c r="AE14" s="208"/>
      <c r="AF14" s="208"/>
      <c r="AG14" s="236"/>
      <c r="AH14" s="236"/>
      <c r="AI14" s="236"/>
      <c r="AJ14" s="224"/>
      <c r="AK14" s="224"/>
      <c r="AL14" s="224"/>
      <c r="AM14" s="224"/>
      <c r="AN14" s="255"/>
      <c r="AO14" s="207">
        <v>0</v>
      </c>
      <c r="AP14" s="207"/>
      <c r="AQ14" s="207"/>
      <c r="AR14" s="207"/>
      <c r="AS14" s="200">
        <f t="shared" si="1"/>
        <v>0</v>
      </c>
      <c r="AT14" s="242"/>
      <c r="AU14" s="242"/>
      <c r="AV14" s="242"/>
      <c r="AW14" s="224"/>
      <c r="AX14" s="224"/>
      <c r="AY14" s="224"/>
      <c r="AZ14" s="224"/>
      <c r="BA14" s="255"/>
      <c r="BB14" s="224"/>
      <c r="BC14" s="355"/>
      <c r="BD14" s="366" t="s">
        <v>164</v>
      </c>
    </row>
    <row r="15" spans="1:60" s="10" customFormat="1" ht="31.5" outlineLevel="1" x14ac:dyDescent="0.25">
      <c r="A15" s="301">
        <v>2</v>
      </c>
      <c r="B15" s="302" t="s">
        <v>109</v>
      </c>
      <c r="C15" s="197" t="s">
        <v>58</v>
      </c>
      <c r="D15" s="197" t="s">
        <v>152</v>
      </c>
      <c r="E15" s="198">
        <v>40878</v>
      </c>
      <c r="F15" s="198">
        <v>41285</v>
      </c>
      <c r="G15" s="199">
        <f>SUM(G16:G23)</f>
        <v>16.783000000000001</v>
      </c>
      <c r="H15" s="199">
        <f>SUM(H16:H23)</f>
        <v>16.783805100000002</v>
      </c>
      <c r="I15" s="225"/>
      <c r="J15" s="225"/>
      <c r="K15" s="226">
        <f t="shared" si="0"/>
        <v>41285</v>
      </c>
      <c r="L15" s="227"/>
      <c r="M15" s="227"/>
      <c r="N15" s="227"/>
      <c r="O15" s="353"/>
      <c r="P15" s="200"/>
      <c r="Q15" s="200"/>
      <c r="R15" s="200"/>
      <c r="S15" s="200"/>
      <c r="T15" s="207">
        <f t="shared" si="3"/>
        <v>0</v>
      </c>
      <c r="U15" s="232"/>
      <c r="V15" s="232"/>
      <c r="W15" s="232"/>
      <c r="X15" s="232"/>
      <c r="Y15" s="232"/>
      <c r="Z15" s="232"/>
      <c r="AA15" s="232"/>
      <c r="AB15" s="254"/>
      <c r="AC15" s="201"/>
      <c r="AD15" s="201"/>
      <c r="AE15" s="201"/>
      <c r="AF15" s="201"/>
      <c r="AG15" s="235"/>
      <c r="AH15" s="235"/>
      <c r="AI15" s="235"/>
      <c r="AJ15" s="232"/>
      <c r="AK15" s="232"/>
      <c r="AL15" s="232"/>
      <c r="AM15" s="232"/>
      <c r="AN15" s="254"/>
      <c r="AO15" s="200"/>
      <c r="AP15" s="200"/>
      <c r="AQ15" s="200"/>
      <c r="AR15" s="200"/>
      <c r="AS15" s="200">
        <f t="shared" si="1"/>
        <v>0</v>
      </c>
      <c r="AT15" s="241"/>
      <c r="AU15" s="241"/>
      <c r="AV15" s="241"/>
      <c r="AW15" s="232"/>
      <c r="AX15" s="232"/>
      <c r="AY15" s="232"/>
      <c r="AZ15" s="232"/>
      <c r="BA15" s="254"/>
      <c r="BB15" s="232"/>
      <c r="BC15" s="353"/>
      <c r="BD15" s="365" t="s">
        <v>164</v>
      </c>
      <c r="BE15" s="38"/>
      <c r="BF15" s="113"/>
    </row>
    <row r="16" spans="1:60" s="25" customFormat="1" ht="47.25" outlineLevel="1" x14ac:dyDescent="0.4">
      <c r="A16" s="306">
        <v>2.1</v>
      </c>
      <c r="B16" s="307" t="s">
        <v>110</v>
      </c>
      <c r="C16" s="202" t="s">
        <v>59</v>
      </c>
      <c r="D16" s="202" t="str">
        <f>D15</f>
        <v>MERC/TECH 1/CAPEX/20122013/02325</v>
      </c>
      <c r="E16" s="203">
        <f>E15</f>
        <v>40878</v>
      </c>
      <c r="F16" s="203">
        <f t="shared" ref="F16:F23" si="4">IF(F15=0,"-",F15)</f>
        <v>41285</v>
      </c>
      <c r="G16" s="204">
        <v>0.28599999999999998</v>
      </c>
      <c r="H16" s="204">
        <v>0.28599999999999998</v>
      </c>
      <c r="I16" s="221"/>
      <c r="J16" s="221"/>
      <c r="K16" s="222">
        <f t="shared" si="0"/>
        <v>41285</v>
      </c>
      <c r="L16" s="223"/>
      <c r="M16" s="228">
        <v>42380</v>
      </c>
      <c r="N16" s="223"/>
      <c r="O16" s="355"/>
      <c r="P16" s="207">
        <v>0</v>
      </c>
      <c r="Q16" s="207"/>
      <c r="R16" s="207"/>
      <c r="S16" s="207"/>
      <c r="T16" s="207">
        <f t="shared" si="3"/>
        <v>0</v>
      </c>
      <c r="U16" s="224"/>
      <c r="V16" s="224"/>
      <c r="W16" s="224"/>
      <c r="X16" s="224"/>
      <c r="Y16" s="224"/>
      <c r="Z16" s="224"/>
      <c r="AA16" s="224"/>
      <c r="AB16" s="255"/>
      <c r="AC16" s="208"/>
      <c r="AD16" s="208"/>
      <c r="AE16" s="208"/>
      <c r="AF16" s="208"/>
      <c r="AG16" s="236"/>
      <c r="AH16" s="236"/>
      <c r="AI16" s="236"/>
      <c r="AJ16" s="224"/>
      <c r="AK16" s="224"/>
      <c r="AL16" s="224"/>
      <c r="AM16" s="224"/>
      <c r="AN16" s="255"/>
      <c r="AO16" s="207">
        <v>0</v>
      </c>
      <c r="AP16" s="207"/>
      <c r="AQ16" s="207"/>
      <c r="AR16" s="207"/>
      <c r="AS16" s="200">
        <f t="shared" si="1"/>
        <v>0</v>
      </c>
      <c r="AT16" s="242"/>
      <c r="AU16" s="242"/>
      <c r="AV16" s="242"/>
      <c r="AW16" s="224"/>
      <c r="AX16" s="224"/>
      <c r="AY16" s="224"/>
      <c r="AZ16" s="224"/>
      <c r="BA16" s="255"/>
      <c r="BB16" s="224"/>
      <c r="BC16" s="354" t="s">
        <v>173</v>
      </c>
      <c r="BD16" s="365" t="s">
        <v>162</v>
      </c>
    </row>
    <row r="17" spans="1:58" s="25" customFormat="1" ht="31.5" outlineLevel="1" x14ac:dyDescent="0.4">
      <c r="A17" s="306">
        <v>2.2000000000000002</v>
      </c>
      <c r="B17" s="307" t="s">
        <v>111</v>
      </c>
      <c r="C17" s="202" t="s">
        <v>59</v>
      </c>
      <c r="D17" s="202" t="str">
        <f t="shared" ref="D17:E23" si="5">D16</f>
        <v>MERC/TECH 1/CAPEX/20122013/02325</v>
      </c>
      <c r="E17" s="203">
        <f t="shared" si="5"/>
        <v>40878</v>
      </c>
      <c r="F17" s="203">
        <f t="shared" si="4"/>
        <v>41285</v>
      </c>
      <c r="G17" s="204">
        <v>0.51900000000000002</v>
      </c>
      <c r="H17" s="204">
        <v>0.51900000000000002</v>
      </c>
      <c r="I17" s="221"/>
      <c r="J17" s="221"/>
      <c r="K17" s="222">
        <f t="shared" si="0"/>
        <v>41285</v>
      </c>
      <c r="L17" s="223"/>
      <c r="M17" s="228">
        <v>42380</v>
      </c>
      <c r="N17" s="223"/>
      <c r="O17" s="355"/>
      <c r="P17" s="207">
        <v>0</v>
      </c>
      <c r="Q17" s="207"/>
      <c r="R17" s="207"/>
      <c r="S17" s="207"/>
      <c r="T17" s="207">
        <f t="shared" si="3"/>
        <v>0</v>
      </c>
      <c r="U17" s="224"/>
      <c r="V17" s="224"/>
      <c r="W17" s="224"/>
      <c r="X17" s="224"/>
      <c r="Y17" s="224"/>
      <c r="Z17" s="224"/>
      <c r="AA17" s="224"/>
      <c r="AB17" s="255"/>
      <c r="AC17" s="208"/>
      <c r="AD17" s="208"/>
      <c r="AE17" s="208"/>
      <c r="AF17" s="208"/>
      <c r="AG17" s="236"/>
      <c r="AH17" s="236"/>
      <c r="AI17" s="236"/>
      <c r="AJ17" s="224"/>
      <c r="AK17" s="224"/>
      <c r="AL17" s="224"/>
      <c r="AM17" s="224"/>
      <c r="AN17" s="255"/>
      <c r="AO17" s="207">
        <v>0</v>
      </c>
      <c r="AP17" s="207"/>
      <c r="AQ17" s="207"/>
      <c r="AR17" s="207"/>
      <c r="AS17" s="200">
        <f t="shared" si="1"/>
        <v>0</v>
      </c>
      <c r="AT17" s="242"/>
      <c r="AU17" s="242"/>
      <c r="AV17" s="242"/>
      <c r="AW17" s="224"/>
      <c r="AX17" s="224"/>
      <c r="AY17" s="224"/>
      <c r="AZ17" s="224"/>
      <c r="BA17" s="255"/>
      <c r="BB17" s="224"/>
      <c r="BC17" s="354" t="s">
        <v>174</v>
      </c>
      <c r="BD17" s="366" t="s">
        <v>159</v>
      </c>
    </row>
    <row r="18" spans="1:58" s="25" customFormat="1" ht="31.5" outlineLevel="1" x14ac:dyDescent="0.4">
      <c r="A18" s="306">
        <v>2.2999999999999998</v>
      </c>
      <c r="B18" s="307" t="s">
        <v>112</v>
      </c>
      <c r="C18" s="202" t="s">
        <v>59</v>
      </c>
      <c r="D18" s="202" t="str">
        <f t="shared" si="5"/>
        <v>MERC/TECH 1/CAPEX/20122013/02325</v>
      </c>
      <c r="E18" s="203">
        <f t="shared" si="5"/>
        <v>40878</v>
      </c>
      <c r="F18" s="203">
        <f t="shared" si="4"/>
        <v>41285</v>
      </c>
      <c r="G18" s="204">
        <v>0.29299999999999998</v>
      </c>
      <c r="H18" s="204">
        <v>0.29299999999999998</v>
      </c>
      <c r="I18" s="221"/>
      <c r="J18" s="221"/>
      <c r="K18" s="222">
        <f t="shared" si="0"/>
        <v>41285</v>
      </c>
      <c r="L18" s="223"/>
      <c r="M18" s="228">
        <v>42380</v>
      </c>
      <c r="N18" s="223"/>
      <c r="O18" s="355"/>
      <c r="P18" s="207">
        <v>0</v>
      </c>
      <c r="Q18" s="207"/>
      <c r="R18" s="207"/>
      <c r="S18" s="207"/>
      <c r="T18" s="207">
        <f t="shared" si="3"/>
        <v>0</v>
      </c>
      <c r="U18" s="224"/>
      <c r="V18" s="224"/>
      <c r="W18" s="224"/>
      <c r="X18" s="224"/>
      <c r="Y18" s="224"/>
      <c r="Z18" s="224"/>
      <c r="AA18" s="224"/>
      <c r="AB18" s="255"/>
      <c r="AC18" s="208"/>
      <c r="AD18" s="208"/>
      <c r="AE18" s="208"/>
      <c r="AF18" s="208"/>
      <c r="AG18" s="236"/>
      <c r="AH18" s="236"/>
      <c r="AI18" s="236"/>
      <c r="AJ18" s="224"/>
      <c r="AK18" s="224"/>
      <c r="AL18" s="224"/>
      <c r="AM18" s="224"/>
      <c r="AN18" s="255"/>
      <c r="AO18" s="207">
        <v>0</v>
      </c>
      <c r="AP18" s="207"/>
      <c r="AQ18" s="207"/>
      <c r="AR18" s="207"/>
      <c r="AS18" s="200">
        <f t="shared" si="1"/>
        <v>0</v>
      </c>
      <c r="AT18" s="242"/>
      <c r="AU18" s="242"/>
      <c r="AV18" s="242"/>
      <c r="AW18" s="224"/>
      <c r="AX18" s="224"/>
      <c r="AY18" s="224"/>
      <c r="AZ18" s="224"/>
      <c r="BA18" s="255"/>
      <c r="BB18" s="224"/>
      <c r="BC18" s="354" t="s">
        <v>174</v>
      </c>
      <c r="BD18" s="366" t="s">
        <v>159</v>
      </c>
    </row>
    <row r="19" spans="1:58" s="25" customFormat="1" ht="31.5" outlineLevel="1" x14ac:dyDescent="0.4">
      <c r="A19" s="306">
        <v>2.4</v>
      </c>
      <c r="B19" s="307" t="s">
        <v>113</v>
      </c>
      <c r="C19" s="202" t="s">
        <v>59</v>
      </c>
      <c r="D19" s="202" t="str">
        <f t="shared" si="5"/>
        <v>MERC/TECH 1/CAPEX/20122013/02325</v>
      </c>
      <c r="E19" s="203">
        <f t="shared" si="5"/>
        <v>40878</v>
      </c>
      <c r="F19" s="203">
        <f t="shared" si="4"/>
        <v>41285</v>
      </c>
      <c r="G19" s="204">
        <v>0.20599999999999999</v>
      </c>
      <c r="H19" s="204">
        <v>0.20599999999999999</v>
      </c>
      <c r="I19" s="221"/>
      <c r="J19" s="221"/>
      <c r="K19" s="222">
        <f t="shared" si="0"/>
        <v>41285</v>
      </c>
      <c r="L19" s="228">
        <v>41554</v>
      </c>
      <c r="M19" s="228">
        <v>42380</v>
      </c>
      <c r="N19" s="223"/>
      <c r="O19" s="355"/>
      <c r="P19" s="207">
        <v>0.26354099999999997</v>
      </c>
      <c r="Q19" s="207"/>
      <c r="R19" s="207"/>
      <c r="S19" s="207"/>
      <c r="T19" s="207">
        <f t="shared" si="3"/>
        <v>0.26354099999999997</v>
      </c>
      <c r="U19" s="224"/>
      <c r="V19" s="224"/>
      <c r="W19" s="224"/>
      <c r="X19" s="224"/>
      <c r="Y19" s="224"/>
      <c r="Z19" s="224"/>
      <c r="AA19" s="224"/>
      <c r="AB19" s="255"/>
      <c r="AC19" s="208">
        <v>1</v>
      </c>
      <c r="AD19" s="208"/>
      <c r="AE19" s="208"/>
      <c r="AF19" s="208"/>
      <c r="AG19" s="236"/>
      <c r="AH19" s="236"/>
      <c r="AI19" s="236"/>
      <c r="AJ19" s="224"/>
      <c r="AK19" s="224"/>
      <c r="AL19" s="224"/>
      <c r="AM19" s="224"/>
      <c r="AN19" s="255"/>
      <c r="AO19" s="207">
        <v>0.26354099999999997</v>
      </c>
      <c r="AP19" s="207"/>
      <c r="AQ19" s="207"/>
      <c r="AR19" s="207"/>
      <c r="AS19" s="200">
        <f t="shared" si="1"/>
        <v>0.26354099999999997</v>
      </c>
      <c r="AT19" s="242"/>
      <c r="AU19" s="242"/>
      <c r="AV19" s="242"/>
      <c r="AW19" s="224"/>
      <c r="AX19" s="224"/>
      <c r="AY19" s="224"/>
      <c r="AZ19" s="224"/>
      <c r="BA19" s="255"/>
      <c r="BB19" s="224"/>
      <c r="BC19" s="354" t="s">
        <v>175</v>
      </c>
      <c r="BD19" s="366" t="s">
        <v>171</v>
      </c>
    </row>
    <row r="20" spans="1:58" s="25" customFormat="1" ht="47.25" outlineLevel="1" x14ac:dyDescent="0.4">
      <c r="A20" s="306">
        <v>2.5</v>
      </c>
      <c r="B20" s="307" t="s">
        <v>114</v>
      </c>
      <c r="C20" s="202" t="s">
        <v>59</v>
      </c>
      <c r="D20" s="202" t="str">
        <f t="shared" si="5"/>
        <v>MERC/TECH 1/CAPEX/20122013/02325</v>
      </c>
      <c r="E20" s="203">
        <f t="shared" si="5"/>
        <v>40878</v>
      </c>
      <c r="F20" s="203">
        <f t="shared" si="4"/>
        <v>41285</v>
      </c>
      <c r="G20" s="204">
        <v>8.3689999999999998</v>
      </c>
      <c r="H20" s="204">
        <v>8.3689999999999998</v>
      </c>
      <c r="I20" s="221"/>
      <c r="J20" s="221"/>
      <c r="K20" s="222">
        <f t="shared" si="0"/>
        <v>41285</v>
      </c>
      <c r="L20" s="228">
        <v>42586</v>
      </c>
      <c r="M20" s="228">
        <v>42380</v>
      </c>
      <c r="N20" s="228">
        <v>42661</v>
      </c>
      <c r="O20" s="354" t="s">
        <v>248</v>
      </c>
      <c r="P20" s="207">
        <v>5.319992955</v>
      </c>
      <c r="Q20" s="207"/>
      <c r="R20" s="207"/>
      <c r="S20" s="207"/>
      <c r="T20" s="207">
        <f t="shared" si="3"/>
        <v>5.319992955</v>
      </c>
      <c r="U20" s="224"/>
      <c r="V20" s="224"/>
      <c r="W20" s="224"/>
      <c r="X20" s="224"/>
      <c r="Y20" s="224"/>
      <c r="Z20" s="224"/>
      <c r="AA20" s="224"/>
      <c r="AB20" s="255"/>
      <c r="AC20" s="208">
        <v>1</v>
      </c>
      <c r="AD20" s="208"/>
      <c r="AE20" s="208"/>
      <c r="AF20" s="208"/>
      <c r="AG20" s="236"/>
      <c r="AH20" s="236"/>
      <c r="AI20" s="236"/>
      <c r="AJ20" s="224"/>
      <c r="AK20" s="224"/>
      <c r="AL20" s="224"/>
      <c r="AM20" s="224"/>
      <c r="AN20" s="255"/>
      <c r="AO20" s="207">
        <v>5.319992955</v>
      </c>
      <c r="AP20" s="207"/>
      <c r="AQ20" s="207"/>
      <c r="AR20" s="207"/>
      <c r="AS20" s="200">
        <f t="shared" si="1"/>
        <v>5.319992955</v>
      </c>
      <c r="AT20" s="242"/>
      <c r="AU20" s="242"/>
      <c r="AV20" s="242"/>
      <c r="AW20" s="224"/>
      <c r="AX20" s="224"/>
      <c r="AY20" s="224"/>
      <c r="AZ20" s="224"/>
      <c r="BA20" s="255"/>
      <c r="BB20" s="224"/>
      <c r="BC20" s="354" t="s">
        <v>176</v>
      </c>
      <c r="BD20" s="366" t="s">
        <v>171</v>
      </c>
    </row>
    <row r="21" spans="1:58" s="25" customFormat="1" ht="62.25" outlineLevel="1" x14ac:dyDescent="0.4">
      <c r="A21" s="306">
        <v>2.6</v>
      </c>
      <c r="B21" s="307" t="s">
        <v>115</v>
      </c>
      <c r="C21" s="202" t="s">
        <v>59</v>
      </c>
      <c r="D21" s="202" t="str">
        <f t="shared" si="5"/>
        <v>MERC/TECH 1/CAPEX/20122013/02325</v>
      </c>
      <c r="E21" s="203">
        <f t="shared" si="5"/>
        <v>40878</v>
      </c>
      <c r="F21" s="203">
        <f t="shared" si="4"/>
        <v>41285</v>
      </c>
      <c r="G21" s="204">
        <v>6.032</v>
      </c>
      <c r="H21" s="204">
        <v>6.032</v>
      </c>
      <c r="I21" s="221"/>
      <c r="J21" s="221"/>
      <c r="K21" s="222">
        <f t="shared" si="0"/>
        <v>41285</v>
      </c>
      <c r="L21" s="228">
        <v>42586</v>
      </c>
      <c r="M21" s="228">
        <v>42380</v>
      </c>
      <c r="N21" s="228">
        <v>42656</v>
      </c>
      <c r="O21" s="354" t="s">
        <v>249</v>
      </c>
      <c r="P21" s="207">
        <v>3.47281854</v>
      </c>
      <c r="Q21" s="207"/>
      <c r="R21" s="207"/>
      <c r="S21" s="207"/>
      <c r="T21" s="207">
        <f t="shared" si="3"/>
        <v>3.47281854</v>
      </c>
      <c r="U21" s="224"/>
      <c r="V21" s="224"/>
      <c r="W21" s="224"/>
      <c r="X21" s="224"/>
      <c r="Y21" s="224"/>
      <c r="Z21" s="224"/>
      <c r="AA21" s="224"/>
      <c r="AB21" s="255"/>
      <c r="AC21" s="208">
        <v>1</v>
      </c>
      <c r="AD21" s="208"/>
      <c r="AE21" s="208"/>
      <c r="AF21" s="208"/>
      <c r="AG21" s="236"/>
      <c r="AH21" s="236"/>
      <c r="AI21" s="236"/>
      <c r="AJ21" s="224"/>
      <c r="AK21" s="224"/>
      <c r="AL21" s="224"/>
      <c r="AM21" s="224"/>
      <c r="AN21" s="255"/>
      <c r="AO21" s="207">
        <v>3.47281854</v>
      </c>
      <c r="AP21" s="207"/>
      <c r="AQ21" s="207"/>
      <c r="AR21" s="207"/>
      <c r="AS21" s="200">
        <f t="shared" si="1"/>
        <v>3.47281854</v>
      </c>
      <c r="AT21" s="242"/>
      <c r="AU21" s="242"/>
      <c r="AV21" s="242"/>
      <c r="AW21" s="224"/>
      <c r="AX21" s="224"/>
      <c r="AY21" s="224"/>
      <c r="AZ21" s="224"/>
      <c r="BA21" s="255"/>
      <c r="BB21" s="224"/>
      <c r="BC21" s="354" t="s">
        <v>177</v>
      </c>
      <c r="BD21" s="366" t="s">
        <v>171</v>
      </c>
    </row>
    <row r="22" spans="1:58" s="25" customFormat="1" ht="31.5" outlineLevel="1" x14ac:dyDescent="0.4">
      <c r="A22" s="306">
        <v>2.7</v>
      </c>
      <c r="B22" s="307" t="s">
        <v>116</v>
      </c>
      <c r="C22" s="202" t="s">
        <v>59</v>
      </c>
      <c r="D22" s="202" t="str">
        <f t="shared" si="5"/>
        <v>MERC/TECH 1/CAPEX/20122013/02325</v>
      </c>
      <c r="E22" s="203">
        <f t="shared" si="5"/>
        <v>40878</v>
      </c>
      <c r="F22" s="203">
        <f t="shared" si="4"/>
        <v>41285</v>
      </c>
      <c r="G22" s="204">
        <v>0.14799999999999999</v>
      </c>
      <c r="H22" s="204">
        <v>0.1488051</v>
      </c>
      <c r="I22" s="221"/>
      <c r="J22" s="221"/>
      <c r="K22" s="222">
        <f t="shared" si="0"/>
        <v>41285</v>
      </c>
      <c r="L22" s="228">
        <v>42185</v>
      </c>
      <c r="M22" s="228">
        <v>42380</v>
      </c>
      <c r="N22" s="228">
        <v>42338</v>
      </c>
      <c r="O22" s="355"/>
      <c r="P22" s="207">
        <v>0.1488051</v>
      </c>
      <c r="Q22" s="207"/>
      <c r="R22" s="207"/>
      <c r="S22" s="207"/>
      <c r="T22" s="207">
        <f t="shared" si="3"/>
        <v>0.1488051</v>
      </c>
      <c r="U22" s="224"/>
      <c r="V22" s="224"/>
      <c r="W22" s="224"/>
      <c r="X22" s="224"/>
      <c r="Y22" s="224"/>
      <c r="Z22" s="224"/>
      <c r="AA22" s="224"/>
      <c r="AB22" s="255"/>
      <c r="AC22" s="208">
        <v>1</v>
      </c>
      <c r="AD22" s="208"/>
      <c r="AE22" s="208"/>
      <c r="AF22" s="208"/>
      <c r="AG22" s="236"/>
      <c r="AH22" s="236"/>
      <c r="AI22" s="236"/>
      <c r="AJ22" s="224"/>
      <c r="AK22" s="224"/>
      <c r="AL22" s="224"/>
      <c r="AM22" s="224"/>
      <c r="AN22" s="255"/>
      <c r="AO22" s="207">
        <v>0.1488051</v>
      </c>
      <c r="AP22" s="207"/>
      <c r="AQ22" s="207"/>
      <c r="AR22" s="207"/>
      <c r="AS22" s="200">
        <f t="shared" si="1"/>
        <v>0.1488051</v>
      </c>
      <c r="AT22" s="242"/>
      <c r="AU22" s="242"/>
      <c r="AV22" s="242"/>
      <c r="AW22" s="224"/>
      <c r="AX22" s="224"/>
      <c r="AY22" s="224"/>
      <c r="AZ22" s="224"/>
      <c r="BA22" s="255"/>
      <c r="BB22" s="224"/>
      <c r="BC22" s="354" t="s">
        <v>178</v>
      </c>
      <c r="BD22" s="366" t="s">
        <v>171</v>
      </c>
    </row>
    <row r="23" spans="1:58" s="25" customFormat="1" ht="31.5" outlineLevel="1" x14ac:dyDescent="0.4">
      <c r="A23" s="312"/>
      <c r="B23" s="307" t="s">
        <v>31</v>
      </c>
      <c r="C23" s="209" t="s">
        <v>31</v>
      </c>
      <c r="D23" s="202" t="str">
        <f t="shared" si="5"/>
        <v>MERC/TECH 1/CAPEX/20122013/02325</v>
      </c>
      <c r="E23" s="203">
        <f t="shared" si="5"/>
        <v>40878</v>
      </c>
      <c r="F23" s="203">
        <f t="shared" si="4"/>
        <v>41285</v>
      </c>
      <c r="G23" s="210">
        <v>0.93</v>
      </c>
      <c r="H23" s="210">
        <v>0.93</v>
      </c>
      <c r="I23" s="221"/>
      <c r="J23" s="221"/>
      <c r="K23" s="222">
        <f t="shared" si="0"/>
        <v>41285</v>
      </c>
      <c r="L23" s="223"/>
      <c r="M23" s="223"/>
      <c r="N23" s="223"/>
      <c r="O23" s="355"/>
      <c r="P23" s="207">
        <v>0</v>
      </c>
      <c r="Q23" s="207"/>
      <c r="R23" s="207"/>
      <c r="S23" s="207"/>
      <c r="T23" s="207">
        <f t="shared" si="3"/>
        <v>0</v>
      </c>
      <c r="U23" s="224"/>
      <c r="V23" s="224"/>
      <c r="W23" s="224"/>
      <c r="X23" s="224"/>
      <c r="Y23" s="224"/>
      <c r="Z23" s="224"/>
      <c r="AA23" s="224"/>
      <c r="AB23" s="255"/>
      <c r="AC23" s="208"/>
      <c r="AD23" s="208"/>
      <c r="AE23" s="208"/>
      <c r="AF23" s="208"/>
      <c r="AG23" s="236"/>
      <c r="AH23" s="236"/>
      <c r="AI23" s="236"/>
      <c r="AJ23" s="224"/>
      <c r="AK23" s="224"/>
      <c r="AL23" s="224"/>
      <c r="AM23" s="224"/>
      <c r="AN23" s="255"/>
      <c r="AO23" s="207">
        <v>0</v>
      </c>
      <c r="AP23" s="207"/>
      <c r="AQ23" s="207"/>
      <c r="AR23" s="207"/>
      <c r="AS23" s="200">
        <f t="shared" si="1"/>
        <v>0</v>
      </c>
      <c r="AT23" s="242"/>
      <c r="AU23" s="242"/>
      <c r="AV23" s="242"/>
      <c r="AW23" s="224"/>
      <c r="AX23" s="224"/>
      <c r="AY23" s="224"/>
      <c r="AZ23" s="224"/>
      <c r="BA23" s="255"/>
      <c r="BB23" s="224"/>
      <c r="BC23" s="355"/>
      <c r="BD23" s="366" t="s">
        <v>164</v>
      </c>
    </row>
    <row r="24" spans="1:58" s="10" customFormat="1" ht="31.5" outlineLevel="1" x14ac:dyDescent="0.25">
      <c r="A24" s="301">
        <v>3</v>
      </c>
      <c r="B24" s="302" t="s">
        <v>117</v>
      </c>
      <c r="C24" s="197" t="s">
        <v>58</v>
      </c>
      <c r="D24" s="197" t="s">
        <v>153</v>
      </c>
      <c r="E24" s="198">
        <v>40980</v>
      </c>
      <c r="F24" s="198">
        <v>41114</v>
      </c>
      <c r="G24" s="199">
        <f>SUM(G25:G38)</f>
        <v>45.918030000000002</v>
      </c>
      <c r="H24" s="199">
        <f>SUM(H25:H38)</f>
        <v>45.918030000000002</v>
      </c>
      <c r="I24" s="225"/>
      <c r="J24" s="225"/>
      <c r="K24" s="226">
        <f t="shared" si="0"/>
        <v>41114</v>
      </c>
      <c r="L24" s="227"/>
      <c r="M24" s="227"/>
      <c r="N24" s="227"/>
      <c r="O24" s="353"/>
      <c r="P24" s="200"/>
      <c r="Q24" s="200"/>
      <c r="R24" s="200"/>
      <c r="S24" s="200"/>
      <c r="T24" s="207">
        <f t="shared" si="3"/>
        <v>0</v>
      </c>
      <c r="U24" s="232"/>
      <c r="V24" s="232"/>
      <c r="W24" s="232"/>
      <c r="X24" s="232"/>
      <c r="Y24" s="232"/>
      <c r="Z24" s="232"/>
      <c r="AA24" s="232"/>
      <c r="AB24" s="254"/>
      <c r="AC24" s="201"/>
      <c r="AD24" s="201"/>
      <c r="AE24" s="201"/>
      <c r="AF24" s="201"/>
      <c r="AG24" s="235"/>
      <c r="AH24" s="235"/>
      <c r="AI24" s="235"/>
      <c r="AJ24" s="232"/>
      <c r="AK24" s="232"/>
      <c r="AL24" s="232"/>
      <c r="AM24" s="232"/>
      <c r="AN24" s="254"/>
      <c r="AO24" s="200"/>
      <c r="AP24" s="200"/>
      <c r="AQ24" s="200"/>
      <c r="AR24" s="200"/>
      <c r="AS24" s="200">
        <f t="shared" si="1"/>
        <v>0</v>
      </c>
      <c r="AT24" s="241"/>
      <c r="AU24" s="241"/>
      <c r="AV24" s="241"/>
      <c r="AW24" s="232"/>
      <c r="AX24" s="232"/>
      <c r="AY24" s="232"/>
      <c r="AZ24" s="232"/>
      <c r="BA24" s="254"/>
      <c r="BB24" s="232"/>
      <c r="BC24" s="353"/>
      <c r="BD24" s="365" t="s">
        <v>164</v>
      </c>
      <c r="BE24" s="38"/>
      <c r="BF24" s="113"/>
    </row>
    <row r="25" spans="1:58" s="25" customFormat="1" outlineLevel="1" x14ac:dyDescent="0.4">
      <c r="A25" s="312">
        <v>3.1</v>
      </c>
      <c r="B25" s="307" t="s">
        <v>118</v>
      </c>
      <c r="C25" s="209" t="s">
        <v>59</v>
      </c>
      <c r="D25" s="209" t="str">
        <f>D24</f>
        <v>MERC/CAPEX/20122013/00912</v>
      </c>
      <c r="E25" s="211">
        <f>E24</f>
        <v>40980</v>
      </c>
      <c r="F25" s="203">
        <f t="shared" ref="F25:F38" si="6">IF(F24=0,"-",F24)</f>
        <v>41114</v>
      </c>
      <c r="G25" s="204">
        <v>0.8044</v>
      </c>
      <c r="H25" s="204">
        <v>0.8044</v>
      </c>
      <c r="I25" s="221"/>
      <c r="J25" s="221"/>
      <c r="K25" s="222">
        <f t="shared" si="0"/>
        <v>41114</v>
      </c>
      <c r="L25" s="223"/>
      <c r="M25" s="228">
        <v>41844</v>
      </c>
      <c r="N25" s="223"/>
      <c r="O25" s="356"/>
      <c r="P25" s="207">
        <v>0</v>
      </c>
      <c r="Q25" s="207"/>
      <c r="R25" s="207"/>
      <c r="S25" s="207"/>
      <c r="T25" s="207">
        <f t="shared" si="3"/>
        <v>0</v>
      </c>
      <c r="U25" s="224"/>
      <c r="V25" s="224"/>
      <c r="W25" s="224"/>
      <c r="X25" s="224"/>
      <c r="Y25" s="224"/>
      <c r="Z25" s="224"/>
      <c r="AA25" s="224"/>
      <c r="AB25" s="255"/>
      <c r="AC25" s="208"/>
      <c r="AD25" s="208"/>
      <c r="AE25" s="208"/>
      <c r="AF25" s="208"/>
      <c r="AG25" s="236"/>
      <c r="AH25" s="236"/>
      <c r="AI25" s="236"/>
      <c r="AJ25" s="224"/>
      <c r="AK25" s="224"/>
      <c r="AL25" s="224"/>
      <c r="AM25" s="224"/>
      <c r="AN25" s="255"/>
      <c r="AO25" s="207">
        <v>0</v>
      </c>
      <c r="AP25" s="207"/>
      <c r="AQ25" s="207"/>
      <c r="AR25" s="207"/>
      <c r="AS25" s="200">
        <f t="shared" si="1"/>
        <v>0</v>
      </c>
      <c r="AT25" s="242"/>
      <c r="AU25" s="242"/>
      <c r="AV25" s="242"/>
      <c r="AW25" s="224"/>
      <c r="AX25" s="224"/>
      <c r="AY25" s="224"/>
      <c r="AZ25" s="224"/>
      <c r="BA25" s="255"/>
      <c r="BB25" s="224"/>
      <c r="BC25" s="355"/>
      <c r="BD25" s="365" t="s">
        <v>162</v>
      </c>
    </row>
    <row r="26" spans="1:58" s="25" customFormat="1" ht="31.5" outlineLevel="1" x14ac:dyDescent="0.4">
      <c r="A26" s="312">
        <v>3.2</v>
      </c>
      <c r="B26" s="307" t="s">
        <v>119</v>
      </c>
      <c r="C26" s="209" t="s">
        <v>59</v>
      </c>
      <c r="D26" s="209" t="str">
        <f t="shared" ref="D26:E38" si="7">D25</f>
        <v>MERC/CAPEX/20122013/00912</v>
      </c>
      <c r="E26" s="211">
        <f t="shared" si="7"/>
        <v>40980</v>
      </c>
      <c r="F26" s="203">
        <f t="shared" si="6"/>
        <v>41114</v>
      </c>
      <c r="G26" s="204">
        <v>0.41149999999999998</v>
      </c>
      <c r="H26" s="204">
        <v>0.41149999999999998</v>
      </c>
      <c r="I26" s="221"/>
      <c r="J26" s="221"/>
      <c r="K26" s="222">
        <f t="shared" si="0"/>
        <v>41114</v>
      </c>
      <c r="L26" s="223"/>
      <c r="M26" s="228">
        <v>41844</v>
      </c>
      <c r="N26" s="223"/>
      <c r="O26" s="356"/>
      <c r="P26" s="207">
        <v>0</v>
      </c>
      <c r="Q26" s="207"/>
      <c r="R26" s="207"/>
      <c r="S26" s="207"/>
      <c r="T26" s="207">
        <f t="shared" si="3"/>
        <v>0</v>
      </c>
      <c r="U26" s="224"/>
      <c r="V26" s="224"/>
      <c r="W26" s="224"/>
      <c r="X26" s="224"/>
      <c r="Y26" s="224"/>
      <c r="Z26" s="224"/>
      <c r="AA26" s="224"/>
      <c r="AB26" s="255"/>
      <c r="AC26" s="208"/>
      <c r="AD26" s="208"/>
      <c r="AE26" s="208"/>
      <c r="AF26" s="208"/>
      <c r="AG26" s="236"/>
      <c r="AH26" s="236"/>
      <c r="AI26" s="236"/>
      <c r="AJ26" s="224"/>
      <c r="AK26" s="224"/>
      <c r="AL26" s="224"/>
      <c r="AM26" s="224"/>
      <c r="AN26" s="255"/>
      <c r="AO26" s="207">
        <v>0</v>
      </c>
      <c r="AP26" s="207"/>
      <c r="AQ26" s="207"/>
      <c r="AR26" s="207"/>
      <c r="AS26" s="200">
        <f t="shared" si="1"/>
        <v>0</v>
      </c>
      <c r="AT26" s="242"/>
      <c r="AU26" s="242"/>
      <c r="AV26" s="242"/>
      <c r="AW26" s="224"/>
      <c r="AX26" s="224"/>
      <c r="AY26" s="224"/>
      <c r="AZ26" s="224"/>
      <c r="BA26" s="255"/>
      <c r="BB26" s="224"/>
      <c r="BC26" s="355"/>
      <c r="BD26" s="365" t="s">
        <v>162</v>
      </c>
    </row>
    <row r="27" spans="1:58" s="25" customFormat="1" ht="31.5" outlineLevel="1" x14ac:dyDescent="0.4">
      <c r="A27" s="312">
        <v>3.3</v>
      </c>
      <c r="B27" s="307" t="s">
        <v>120</v>
      </c>
      <c r="C27" s="209" t="s">
        <v>59</v>
      </c>
      <c r="D27" s="209" t="str">
        <f t="shared" si="7"/>
        <v>MERC/CAPEX/20122013/00912</v>
      </c>
      <c r="E27" s="211">
        <f t="shared" si="7"/>
        <v>40980</v>
      </c>
      <c r="F27" s="203">
        <f t="shared" si="6"/>
        <v>41114</v>
      </c>
      <c r="G27" s="204">
        <f>10.98+10.98</f>
        <v>21.96</v>
      </c>
      <c r="H27" s="204">
        <f>10.98+10.98</f>
        <v>21.96</v>
      </c>
      <c r="I27" s="221"/>
      <c r="J27" s="221"/>
      <c r="K27" s="222">
        <f t="shared" si="0"/>
        <v>41114</v>
      </c>
      <c r="L27" s="223"/>
      <c r="M27" s="228">
        <v>41844</v>
      </c>
      <c r="N27" s="223"/>
      <c r="O27" s="356"/>
      <c r="P27" s="207">
        <v>0</v>
      </c>
      <c r="Q27" s="207"/>
      <c r="R27" s="207"/>
      <c r="S27" s="207"/>
      <c r="T27" s="207">
        <f t="shared" si="3"/>
        <v>0</v>
      </c>
      <c r="U27" s="224"/>
      <c r="V27" s="224"/>
      <c r="W27" s="224"/>
      <c r="X27" s="224"/>
      <c r="Y27" s="224"/>
      <c r="Z27" s="224"/>
      <c r="AA27" s="224"/>
      <c r="AB27" s="255"/>
      <c r="AC27" s="208"/>
      <c r="AD27" s="208"/>
      <c r="AE27" s="208"/>
      <c r="AF27" s="208"/>
      <c r="AG27" s="236"/>
      <c r="AH27" s="236"/>
      <c r="AI27" s="236"/>
      <c r="AJ27" s="224"/>
      <c r="AK27" s="224"/>
      <c r="AL27" s="224"/>
      <c r="AM27" s="224"/>
      <c r="AN27" s="255"/>
      <c r="AO27" s="207">
        <v>0</v>
      </c>
      <c r="AP27" s="207"/>
      <c r="AQ27" s="207"/>
      <c r="AR27" s="207"/>
      <c r="AS27" s="200">
        <f t="shared" si="1"/>
        <v>0</v>
      </c>
      <c r="AT27" s="242"/>
      <c r="AU27" s="242"/>
      <c r="AV27" s="242"/>
      <c r="AW27" s="224"/>
      <c r="AX27" s="224"/>
      <c r="AY27" s="224"/>
      <c r="AZ27" s="224"/>
      <c r="BA27" s="255"/>
      <c r="BB27" s="224"/>
      <c r="BC27" s="355"/>
      <c r="BD27" s="365" t="s">
        <v>162</v>
      </c>
    </row>
    <row r="28" spans="1:58" s="25" customFormat="1" ht="47.25" outlineLevel="1" x14ac:dyDescent="0.4">
      <c r="A28" s="312">
        <v>3.4</v>
      </c>
      <c r="B28" s="307" t="s">
        <v>121</v>
      </c>
      <c r="C28" s="209" t="s">
        <v>59</v>
      </c>
      <c r="D28" s="209" t="str">
        <f t="shared" si="7"/>
        <v>MERC/CAPEX/20122013/00912</v>
      </c>
      <c r="E28" s="211">
        <f t="shared" si="7"/>
        <v>40980</v>
      </c>
      <c r="F28" s="203">
        <f t="shared" si="6"/>
        <v>41114</v>
      </c>
      <c r="G28" s="204">
        <f>1.41+0.6615</f>
        <v>2.0714999999999999</v>
      </c>
      <c r="H28" s="204">
        <f>1.41+0.6615</f>
        <v>2.0714999999999999</v>
      </c>
      <c r="I28" s="221"/>
      <c r="J28" s="221"/>
      <c r="K28" s="222">
        <f t="shared" si="0"/>
        <v>41114</v>
      </c>
      <c r="L28" s="223"/>
      <c r="M28" s="228">
        <v>41844</v>
      </c>
      <c r="N28" s="223"/>
      <c r="O28" s="356"/>
      <c r="P28" s="207">
        <v>0</v>
      </c>
      <c r="Q28" s="207"/>
      <c r="R28" s="207"/>
      <c r="S28" s="207"/>
      <c r="T28" s="207">
        <f t="shared" si="3"/>
        <v>0</v>
      </c>
      <c r="U28" s="224"/>
      <c r="V28" s="224"/>
      <c r="W28" s="224"/>
      <c r="X28" s="224"/>
      <c r="Y28" s="224"/>
      <c r="Z28" s="224"/>
      <c r="AA28" s="224"/>
      <c r="AB28" s="255"/>
      <c r="AC28" s="208"/>
      <c r="AD28" s="208"/>
      <c r="AE28" s="208"/>
      <c r="AF28" s="208"/>
      <c r="AG28" s="236"/>
      <c r="AH28" s="236"/>
      <c r="AI28" s="236"/>
      <c r="AJ28" s="224"/>
      <c r="AK28" s="224"/>
      <c r="AL28" s="224"/>
      <c r="AM28" s="224"/>
      <c r="AN28" s="255"/>
      <c r="AO28" s="207">
        <v>0</v>
      </c>
      <c r="AP28" s="207"/>
      <c r="AQ28" s="207"/>
      <c r="AR28" s="207"/>
      <c r="AS28" s="200">
        <f t="shared" si="1"/>
        <v>0</v>
      </c>
      <c r="AT28" s="242"/>
      <c r="AU28" s="242"/>
      <c r="AV28" s="242"/>
      <c r="AW28" s="224"/>
      <c r="AX28" s="224"/>
      <c r="AY28" s="224"/>
      <c r="AZ28" s="224"/>
      <c r="BA28" s="255"/>
      <c r="BB28" s="224"/>
      <c r="BC28" s="355"/>
      <c r="BD28" s="365" t="s">
        <v>162</v>
      </c>
    </row>
    <row r="29" spans="1:58" s="25" customFormat="1" ht="94.5" outlineLevel="1" x14ac:dyDescent="0.4">
      <c r="A29" s="312">
        <v>3.5</v>
      </c>
      <c r="B29" s="307" t="s">
        <v>122</v>
      </c>
      <c r="C29" s="209" t="s">
        <v>59</v>
      </c>
      <c r="D29" s="209" t="str">
        <f t="shared" si="7"/>
        <v>MERC/CAPEX/20122013/00912</v>
      </c>
      <c r="E29" s="211">
        <f t="shared" si="7"/>
        <v>40980</v>
      </c>
      <c r="F29" s="203">
        <f t="shared" si="6"/>
        <v>41114</v>
      </c>
      <c r="G29" s="204">
        <f>0.7063+0.3234+0.5359+0.7175</f>
        <v>2.2831000000000001</v>
      </c>
      <c r="H29" s="204">
        <f>0.7063+0.3234+0.5359+0.7175</f>
        <v>2.2831000000000001</v>
      </c>
      <c r="I29" s="221"/>
      <c r="J29" s="221"/>
      <c r="K29" s="222">
        <f t="shared" si="0"/>
        <v>41114</v>
      </c>
      <c r="L29" s="228">
        <v>41676</v>
      </c>
      <c r="M29" s="228">
        <v>41844</v>
      </c>
      <c r="N29" s="228">
        <v>43277</v>
      </c>
      <c r="O29" s="356" t="s">
        <v>179</v>
      </c>
      <c r="P29" s="207">
        <v>0.4695358</v>
      </c>
      <c r="Q29" s="207"/>
      <c r="R29" s="207"/>
      <c r="S29" s="207"/>
      <c r="T29" s="207">
        <f t="shared" si="3"/>
        <v>0.4695358</v>
      </c>
      <c r="U29" s="224"/>
      <c r="V29" s="224"/>
      <c r="W29" s="224"/>
      <c r="X29" s="224"/>
      <c r="Y29" s="224"/>
      <c r="Z29" s="224"/>
      <c r="AA29" s="224"/>
      <c r="AB29" s="255"/>
      <c r="AC29" s="208">
        <v>1</v>
      </c>
      <c r="AD29" s="208"/>
      <c r="AE29" s="208"/>
      <c r="AF29" s="208"/>
      <c r="AG29" s="236"/>
      <c r="AH29" s="236"/>
      <c r="AI29" s="236"/>
      <c r="AJ29" s="224"/>
      <c r="AK29" s="224"/>
      <c r="AL29" s="224"/>
      <c r="AM29" s="224"/>
      <c r="AN29" s="255"/>
      <c r="AO29" s="207">
        <v>0.4695358</v>
      </c>
      <c r="AP29" s="207"/>
      <c r="AQ29" s="207"/>
      <c r="AR29" s="207"/>
      <c r="AS29" s="200">
        <f t="shared" si="1"/>
        <v>0.4695358</v>
      </c>
      <c r="AT29" s="242"/>
      <c r="AU29" s="242"/>
      <c r="AV29" s="242"/>
      <c r="AW29" s="224"/>
      <c r="AX29" s="224"/>
      <c r="AY29" s="224"/>
      <c r="AZ29" s="224"/>
      <c r="BA29" s="255"/>
      <c r="BB29" s="224"/>
      <c r="BC29" s="355"/>
      <c r="BD29" s="366" t="s">
        <v>171</v>
      </c>
    </row>
    <row r="30" spans="1:58" s="25" customFormat="1" ht="31.5" outlineLevel="1" x14ac:dyDescent="0.4">
      <c r="A30" s="312">
        <v>3.6</v>
      </c>
      <c r="B30" s="307" t="s">
        <v>123</v>
      </c>
      <c r="C30" s="209" t="s">
        <v>59</v>
      </c>
      <c r="D30" s="209" t="str">
        <f t="shared" si="7"/>
        <v>MERC/CAPEX/20122013/00912</v>
      </c>
      <c r="E30" s="211">
        <f t="shared" si="7"/>
        <v>40980</v>
      </c>
      <c r="F30" s="203">
        <f t="shared" si="6"/>
        <v>41114</v>
      </c>
      <c r="G30" s="204">
        <v>2.5038</v>
      </c>
      <c r="H30" s="204">
        <v>2.5038</v>
      </c>
      <c r="I30" s="221"/>
      <c r="J30" s="221"/>
      <c r="K30" s="222">
        <f t="shared" si="0"/>
        <v>41114</v>
      </c>
      <c r="L30" s="223"/>
      <c r="M30" s="228">
        <v>41844</v>
      </c>
      <c r="N30" s="223"/>
      <c r="O30" s="356"/>
      <c r="P30" s="207">
        <v>0</v>
      </c>
      <c r="Q30" s="207"/>
      <c r="R30" s="207"/>
      <c r="S30" s="207"/>
      <c r="T30" s="207">
        <f t="shared" si="3"/>
        <v>0</v>
      </c>
      <c r="U30" s="224"/>
      <c r="V30" s="224"/>
      <c r="W30" s="224"/>
      <c r="X30" s="224"/>
      <c r="Y30" s="224"/>
      <c r="Z30" s="224"/>
      <c r="AA30" s="224"/>
      <c r="AB30" s="255"/>
      <c r="AC30" s="208"/>
      <c r="AD30" s="208"/>
      <c r="AE30" s="208"/>
      <c r="AF30" s="208"/>
      <c r="AG30" s="236"/>
      <c r="AH30" s="236"/>
      <c r="AI30" s="236"/>
      <c r="AJ30" s="224"/>
      <c r="AK30" s="224"/>
      <c r="AL30" s="224"/>
      <c r="AM30" s="224"/>
      <c r="AN30" s="255"/>
      <c r="AO30" s="207">
        <v>0</v>
      </c>
      <c r="AP30" s="207"/>
      <c r="AQ30" s="207"/>
      <c r="AR30" s="207"/>
      <c r="AS30" s="200">
        <f t="shared" si="1"/>
        <v>0</v>
      </c>
      <c r="AT30" s="242"/>
      <c r="AU30" s="242"/>
      <c r="AV30" s="242"/>
      <c r="AW30" s="224"/>
      <c r="AX30" s="224"/>
      <c r="AY30" s="224"/>
      <c r="AZ30" s="224"/>
      <c r="BA30" s="255"/>
      <c r="BB30" s="224"/>
      <c r="BC30" s="355"/>
      <c r="BD30" s="366" t="s">
        <v>162</v>
      </c>
    </row>
    <row r="31" spans="1:58" s="25" customFormat="1" outlineLevel="1" x14ac:dyDescent="0.4">
      <c r="A31" s="312">
        <v>3.7</v>
      </c>
      <c r="B31" s="307" t="s">
        <v>124</v>
      </c>
      <c r="C31" s="209" t="s">
        <v>59</v>
      </c>
      <c r="D31" s="209" t="str">
        <f t="shared" si="7"/>
        <v>MERC/CAPEX/20122013/00912</v>
      </c>
      <c r="E31" s="211">
        <f t="shared" si="7"/>
        <v>40980</v>
      </c>
      <c r="F31" s="203">
        <f t="shared" si="6"/>
        <v>41114</v>
      </c>
      <c r="G31" s="204">
        <v>9.7000000000000003E-2</v>
      </c>
      <c r="H31" s="204">
        <v>9.7000000000000003E-2</v>
      </c>
      <c r="I31" s="221"/>
      <c r="J31" s="221"/>
      <c r="K31" s="222">
        <f t="shared" si="0"/>
        <v>41114</v>
      </c>
      <c r="L31" s="223"/>
      <c r="M31" s="228">
        <v>41844</v>
      </c>
      <c r="N31" s="223"/>
      <c r="O31" s="356"/>
      <c r="P31" s="207">
        <v>0</v>
      </c>
      <c r="Q31" s="207"/>
      <c r="R31" s="207"/>
      <c r="S31" s="207"/>
      <c r="T31" s="207">
        <f t="shared" si="3"/>
        <v>0</v>
      </c>
      <c r="U31" s="224"/>
      <c r="V31" s="224"/>
      <c r="W31" s="224"/>
      <c r="X31" s="224"/>
      <c r="Y31" s="224"/>
      <c r="Z31" s="224"/>
      <c r="AA31" s="224"/>
      <c r="AB31" s="255"/>
      <c r="AC31" s="208"/>
      <c r="AD31" s="208"/>
      <c r="AE31" s="208"/>
      <c r="AF31" s="208"/>
      <c r="AG31" s="236"/>
      <c r="AH31" s="236"/>
      <c r="AI31" s="236"/>
      <c r="AJ31" s="224"/>
      <c r="AK31" s="224"/>
      <c r="AL31" s="224"/>
      <c r="AM31" s="224"/>
      <c r="AN31" s="255"/>
      <c r="AO31" s="207">
        <v>0</v>
      </c>
      <c r="AP31" s="207"/>
      <c r="AQ31" s="207"/>
      <c r="AR31" s="207"/>
      <c r="AS31" s="200">
        <f t="shared" si="1"/>
        <v>0</v>
      </c>
      <c r="AT31" s="242"/>
      <c r="AU31" s="242"/>
      <c r="AV31" s="242"/>
      <c r="AW31" s="224"/>
      <c r="AX31" s="224"/>
      <c r="AY31" s="224"/>
      <c r="AZ31" s="224"/>
      <c r="BA31" s="255"/>
      <c r="BB31" s="224"/>
      <c r="BC31" s="355"/>
      <c r="BD31" s="366" t="s">
        <v>162</v>
      </c>
    </row>
    <row r="32" spans="1:58" s="25" customFormat="1" ht="31.5" outlineLevel="1" x14ac:dyDescent="0.4">
      <c r="A32" s="312">
        <v>3.8</v>
      </c>
      <c r="B32" s="307" t="s">
        <v>125</v>
      </c>
      <c r="C32" s="209" t="s">
        <v>59</v>
      </c>
      <c r="D32" s="209" t="str">
        <f t="shared" si="7"/>
        <v>MERC/CAPEX/20122013/00912</v>
      </c>
      <c r="E32" s="211">
        <f t="shared" si="7"/>
        <v>40980</v>
      </c>
      <c r="F32" s="203">
        <f t="shared" si="6"/>
        <v>41114</v>
      </c>
      <c r="G32" s="204">
        <v>7.6508000000000003</v>
      </c>
      <c r="H32" s="204">
        <v>7.6508000000000003</v>
      </c>
      <c r="I32" s="221"/>
      <c r="J32" s="221"/>
      <c r="K32" s="222">
        <f t="shared" si="0"/>
        <v>41114</v>
      </c>
      <c r="L32" s="223"/>
      <c r="M32" s="228">
        <v>41844</v>
      </c>
      <c r="N32" s="223"/>
      <c r="O32" s="356"/>
      <c r="P32" s="207">
        <v>0</v>
      </c>
      <c r="Q32" s="207"/>
      <c r="R32" s="207"/>
      <c r="S32" s="207"/>
      <c r="T32" s="207">
        <f t="shared" si="3"/>
        <v>0</v>
      </c>
      <c r="U32" s="224"/>
      <c r="V32" s="224"/>
      <c r="W32" s="224"/>
      <c r="X32" s="224"/>
      <c r="Y32" s="224"/>
      <c r="Z32" s="224"/>
      <c r="AA32" s="224"/>
      <c r="AB32" s="255"/>
      <c r="AC32" s="208"/>
      <c r="AD32" s="208"/>
      <c r="AE32" s="208"/>
      <c r="AF32" s="208"/>
      <c r="AG32" s="236"/>
      <c r="AH32" s="236"/>
      <c r="AI32" s="236"/>
      <c r="AJ32" s="224"/>
      <c r="AK32" s="224"/>
      <c r="AL32" s="224"/>
      <c r="AM32" s="224"/>
      <c r="AN32" s="255"/>
      <c r="AO32" s="207">
        <v>0</v>
      </c>
      <c r="AP32" s="207"/>
      <c r="AQ32" s="207"/>
      <c r="AR32" s="207"/>
      <c r="AS32" s="200">
        <f t="shared" si="1"/>
        <v>0</v>
      </c>
      <c r="AT32" s="242"/>
      <c r="AU32" s="242"/>
      <c r="AV32" s="242"/>
      <c r="AW32" s="224"/>
      <c r="AX32" s="224"/>
      <c r="AY32" s="224"/>
      <c r="AZ32" s="224"/>
      <c r="BA32" s="255"/>
      <c r="BB32" s="224"/>
      <c r="BC32" s="355"/>
      <c r="BD32" s="366" t="s">
        <v>162</v>
      </c>
    </row>
    <row r="33" spans="1:58" s="25" customFormat="1" ht="78.75" outlineLevel="1" x14ac:dyDescent="0.4">
      <c r="A33" s="312">
        <v>3.9</v>
      </c>
      <c r="B33" s="307" t="s">
        <v>126</v>
      </c>
      <c r="C33" s="209" t="s">
        <v>59</v>
      </c>
      <c r="D33" s="209" t="str">
        <f t="shared" si="7"/>
        <v>MERC/CAPEX/20122013/00912</v>
      </c>
      <c r="E33" s="211">
        <f t="shared" si="7"/>
        <v>40980</v>
      </c>
      <c r="F33" s="203">
        <f t="shared" si="6"/>
        <v>41114</v>
      </c>
      <c r="G33" s="204">
        <v>0.29680000000000001</v>
      </c>
      <c r="H33" s="204">
        <v>0.29680000000000001</v>
      </c>
      <c r="I33" s="221"/>
      <c r="J33" s="221"/>
      <c r="K33" s="222">
        <f t="shared" si="0"/>
        <v>41114</v>
      </c>
      <c r="L33" s="223"/>
      <c r="M33" s="228">
        <v>41844</v>
      </c>
      <c r="N33" s="223"/>
      <c r="O33" s="356"/>
      <c r="P33" s="207">
        <v>0</v>
      </c>
      <c r="Q33" s="207"/>
      <c r="R33" s="207"/>
      <c r="S33" s="207"/>
      <c r="T33" s="207">
        <f t="shared" si="3"/>
        <v>0</v>
      </c>
      <c r="U33" s="224"/>
      <c r="V33" s="224"/>
      <c r="W33" s="224"/>
      <c r="X33" s="224"/>
      <c r="Y33" s="224"/>
      <c r="Z33" s="224"/>
      <c r="AA33" s="224"/>
      <c r="AB33" s="255"/>
      <c r="AC33" s="208"/>
      <c r="AD33" s="208"/>
      <c r="AE33" s="208"/>
      <c r="AF33" s="208"/>
      <c r="AG33" s="236"/>
      <c r="AH33" s="236"/>
      <c r="AI33" s="236"/>
      <c r="AJ33" s="224"/>
      <c r="AK33" s="224"/>
      <c r="AL33" s="224"/>
      <c r="AM33" s="224"/>
      <c r="AN33" s="255"/>
      <c r="AO33" s="207">
        <v>0</v>
      </c>
      <c r="AP33" s="207"/>
      <c r="AQ33" s="207"/>
      <c r="AR33" s="207"/>
      <c r="AS33" s="200">
        <f t="shared" si="1"/>
        <v>0</v>
      </c>
      <c r="AT33" s="242"/>
      <c r="AU33" s="242"/>
      <c r="AV33" s="242"/>
      <c r="AW33" s="224"/>
      <c r="AX33" s="224"/>
      <c r="AY33" s="224"/>
      <c r="AZ33" s="224"/>
      <c r="BA33" s="255"/>
      <c r="BB33" s="224"/>
      <c r="BC33" s="355"/>
      <c r="BD33" s="365" t="s">
        <v>162</v>
      </c>
    </row>
    <row r="34" spans="1:58" s="25" customFormat="1" ht="31.5" outlineLevel="1" x14ac:dyDescent="0.4">
      <c r="A34" s="315">
        <v>3.1</v>
      </c>
      <c r="B34" s="307" t="s">
        <v>127</v>
      </c>
      <c r="C34" s="209" t="s">
        <v>59</v>
      </c>
      <c r="D34" s="209" t="str">
        <f t="shared" si="7"/>
        <v>MERC/CAPEX/20122013/00912</v>
      </c>
      <c r="E34" s="211">
        <f t="shared" si="7"/>
        <v>40980</v>
      </c>
      <c r="F34" s="203">
        <f t="shared" si="6"/>
        <v>41114</v>
      </c>
      <c r="G34" s="204">
        <v>0.9607</v>
      </c>
      <c r="H34" s="204">
        <v>0.9607</v>
      </c>
      <c r="I34" s="221"/>
      <c r="J34" s="221"/>
      <c r="K34" s="222">
        <f t="shared" si="0"/>
        <v>41114</v>
      </c>
      <c r="L34" s="228">
        <v>41114</v>
      </c>
      <c r="M34" s="228">
        <v>41844</v>
      </c>
      <c r="N34" s="228">
        <v>41364</v>
      </c>
      <c r="O34" s="357" t="s">
        <v>180</v>
      </c>
      <c r="P34" s="212">
        <v>0.9607</v>
      </c>
      <c r="Q34" s="207"/>
      <c r="R34" s="207"/>
      <c r="S34" s="207"/>
      <c r="T34" s="207">
        <f t="shared" si="3"/>
        <v>0.9607</v>
      </c>
      <c r="U34" s="224"/>
      <c r="V34" s="224"/>
      <c r="W34" s="224"/>
      <c r="X34" s="224"/>
      <c r="Y34" s="224"/>
      <c r="Z34" s="224"/>
      <c r="AA34" s="224"/>
      <c r="AB34" s="255"/>
      <c r="AC34" s="208">
        <v>1</v>
      </c>
      <c r="AD34" s="208"/>
      <c r="AE34" s="208"/>
      <c r="AF34" s="208"/>
      <c r="AG34" s="236"/>
      <c r="AH34" s="236"/>
      <c r="AI34" s="236"/>
      <c r="AJ34" s="224"/>
      <c r="AK34" s="224"/>
      <c r="AL34" s="224"/>
      <c r="AM34" s="224"/>
      <c r="AN34" s="255"/>
      <c r="AO34" s="212">
        <v>0.9607</v>
      </c>
      <c r="AP34" s="207"/>
      <c r="AQ34" s="207"/>
      <c r="AR34" s="207"/>
      <c r="AS34" s="200">
        <f t="shared" si="1"/>
        <v>0.9607</v>
      </c>
      <c r="AT34" s="242"/>
      <c r="AU34" s="242"/>
      <c r="AV34" s="242"/>
      <c r="AW34" s="224"/>
      <c r="AX34" s="224"/>
      <c r="AY34" s="224"/>
      <c r="AZ34" s="224"/>
      <c r="BA34" s="255"/>
      <c r="BB34" s="224"/>
      <c r="BC34" s="355"/>
      <c r="BD34" s="366" t="s">
        <v>171</v>
      </c>
    </row>
    <row r="35" spans="1:58" s="25" customFormat="1" ht="47.25" outlineLevel="1" x14ac:dyDescent="0.4">
      <c r="A35" s="312">
        <v>3.11</v>
      </c>
      <c r="B35" s="307" t="s">
        <v>128</v>
      </c>
      <c r="C35" s="209" t="s">
        <v>59</v>
      </c>
      <c r="D35" s="209" t="str">
        <f t="shared" si="7"/>
        <v>MERC/CAPEX/20122013/00912</v>
      </c>
      <c r="E35" s="211">
        <f t="shared" si="7"/>
        <v>40980</v>
      </c>
      <c r="F35" s="203">
        <f t="shared" si="6"/>
        <v>41114</v>
      </c>
      <c r="G35" s="204">
        <v>0.63617000000000001</v>
      </c>
      <c r="H35" s="204">
        <v>0.63617000000000001</v>
      </c>
      <c r="I35" s="221"/>
      <c r="J35" s="221"/>
      <c r="K35" s="222">
        <f t="shared" si="0"/>
        <v>41114</v>
      </c>
      <c r="L35" s="223"/>
      <c r="M35" s="228">
        <v>41844</v>
      </c>
      <c r="N35" s="223"/>
      <c r="O35" s="356"/>
      <c r="P35" s="207">
        <v>0</v>
      </c>
      <c r="Q35" s="207"/>
      <c r="R35" s="207"/>
      <c r="S35" s="207"/>
      <c r="T35" s="207">
        <f t="shared" si="3"/>
        <v>0</v>
      </c>
      <c r="U35" s="224"/>
      <c r="V35" s="224"/>
      <c r="W35" s="224"/>
      <c r="X35" s="224"/>
      <c r="Y35" s="224"/>
      <c r="Z35" s="224"/>
      <c r="AA35" s="224"/>
      <c r="AB35" s="255"/>
      <c r="AC35" s="208"/>
      <c r="AD35" s="208"/>
      <c r="AE35" s="208"/>
      <c r="AF35" s="208"/>
      <c r="AG35" s="236"/>
      <c r="AH35" s="236"/>
      <c r="AI35" s="236"/>
      <c r="AJ35" s="224"/>
      <c r="AK35" s="224"/>
      <c r="AL35" s="224"/>
      <c r="AM35" s="224"/>
      <c r="AN35" s="255"/>
      <c r="AO35" s="207">
        <v>0</v>
      </c>
      <c r="AP35" s="207"/>
      <c r="AQ35" s="207"/>
      <c r="AR35" s="207"/>
      <c r="AS35" s="200">
        <f t="shared" si="1"/>
        <v>0</v>
      </c>
      <c r="AT35" s="242"/>
      <c r="AU35" s="242"/>
      <c r="AV35" s="242"/>
      <c r="AW35" s="224"/>
      <c r="AX35" s="224"/>
      <c r="AY35" s="224"/>
      <c r="AZ35" s="224"/>
      <c r="BA35" s="255"/>
      <c r="BB35" s="224"/>
      <c r="BC35" s="355"/>
      <c r="BD35" s="366" t="s">
        <v>162</v>
      </c>
    </row>
    <row r="36" spans="1:58" s="25" customFormat="1" outlineLevel="1" x14ac:dyDescent="0.4">
      <c r="A36" s="312">
        <v>3.12</v>
      </c>
      <c r="B36" s="307" t="s">
        <v>129</v>
      </c>
      <c r="C36" s="209" t="s">
        <v>59</v>
      </c>
      <c r="D36" s="209" t="str">
        <f t="shared" si="7"/>
        <v>MERC/CAPEX/20122013/00912</v>
      </c>
      <c r="E36" s="211">
        <f t="shared" si="7"/>
        <v>40980</v>
      </c>
      <c r="F36" s="203">
        <f t="shared" si="6"/>
        <v>41114</v>
      </c>
      <c r="G36" s="204">
        <v>0.44012000000000001</v>
      </c>
      <c r="H36" s="204">
        <v>0.44012000000000001</v>
      </c>
      <c r="I36" s="221"/>
      <c r="J36" s="221"/>
      <c r="K36" s="222">
        <f t="shared" si="0"/>
        <v>41114</v>
      </c>
      <c r="L36" s="228">
        <v>41561</v>
      </c>
      <c r="M36" s="228">
        <v>41844</v>
      </c>
      <c r="N36" s="228">
        <v>41736</v>
      </c>
      <c r="O36" s="356" t="s">
        <v>181</v>
      </c>
      <c r="P36" s="207">
        <v>0.19</v>
      </c>
      <c r="Q36" s="207"/>
      <c r="R36" s="207"/>
      <c r="S36" s="207"/>
      <c r="T36" s="207">
        <f t="shared" si="3"/>
        <v>0.19</v>
      </c>
      <c r="U36" s="224"/>
      <c r="V36" s="224"/>
      <c r="W36" s="224"/>
      <c r="X36" s="224"/>
      <c r="Y36" s="224"/>
      <c r="Z36" s="224"/>
      <c r="AA36" s="224"/>
      <c r="AB36" s="255"/>
      <c r="AC36" s="208">
        <v>1</v>
      </c>
      <c r="AD36" s="208"/>
      <c r="AE36" s="208"/>
      <c r="AF36" s="208"/>
      <c r="AG36" s="236"/>
      <c r="AH36" s="236"/>
      <c r="AI36" s="236"/>
      <c r="AJ36" s="224"/>
      <c r="AK36" s="224"/>
      <c r="AL36" s="224"/>
      <c r="AM36" s="224"/>
      <c r="AN36" s="255"/>
      <c r="AO36" s="207">
        <v>0.19</v>
      </c>
      <c r="AP36" s="207"/>
      <c r="AQ36" s="207"/>
      <c r="AR36" s="207"/>
      <c r="AS36" s="200">
        <f t="shared" si="1"/>
        <v>0.19</v>
      </c>
      <c r="AT36" s="242"/>
      <c r="AU36" s="242"/>
      <c r="AV36" s="242"/>
      <c r="AW36" s="224"/>
      <c r="AX36" s="224"/>
      <c r="AY36" s="224"/>
      <c r="AZ36" s="224"/>
      <c r="BA36" s="255"/>
      <c r="BB36" s="224"/>
      <c r="BC36" s="355"/>
      <c r="BD36" s="366" t="s">
        <v>171</v>
      </c>
    </row>
    <row r="37" spans="1:58" s="25" customFormat="1" ht="31.5" outlineLevel="1" x14ac:dyDescent="0.4">
      <c r="A37" s="312">
        <v>3.13</v>
      </c>
      <c r="B37" s="307" t="s">
        <v>130</v>
      </c>
      <c r="C37" s="209" t="s">
        <v>59</v>
      </c>
      <c r="D37" s="209" t="str">
        <f t="shared" si="7"/>
        <v>MERC/CAPEX/20122013/00912</v>
      </c>
      <c r="E37" s="211">
        <f t="shared" si="7"/>
        <v>40980</v>
      </c>
      <c r="F37" s="203">
        <f t="shared" si="6"/>
        <v>41114</v>
      </c>
      <c r="G37" s="204">
        <v>0.53213999999999995</v>
      </c>
      <c r="H37" s="204">
        <v>0.53213999999999995</v>
      </c>
      <c r="I37" s="221"/>
      <c r="J37" s="221"/>
      <c r="K37" s="222">
        <f t="shared" si="0"/>
        <v>41114</v>
      </c>
      <c r="L37" s="223"/>
      <c r="M37" s="228">
        <v>41844</v>
      </c>
      <c r="N37" s="223"/>
      <c r="O37" s="356"/>
      <c r="P37" s="207">
        <v>0</v>
      </c>
      <c r="Q37" s="207"/>
      <c r="R37" s="207"/>
      <c r="S37" s="207"/>
      <c r="T37" s="207">
        <f t="shared" si="3"/>
        <v>0</v>
      </c>
      <c r="U37" s="224"/>
      <c r="V37" s="224"/>
      <c r="W37" s="224"/>
      <c r="X37" s="224"/>
      <c r="Y37" s="224"/>
      <c r="Z37" s="224"/>
      <c r="AA37" s="224"/>
      <c r="AB37" s="255"/>
      <c r="AC37" s="208"/>
      <c r="AD37" s="208"/>
      <c r="AE37" s="208"/>
      <c r="AF37" s="208"/>
      <c r="AG37" s="236"/>
      <c r="AH37" s="236"/>
      <c r="AI37" s="236"/>
      <c r="AJ37" s="224"/>
      <c r="AK37" s="224"/>
      <c r="AL37" s="224"/>
      <c r="AM37" s="224"/>
      <c r="AN37" s="255"/>
      <c r="AO37" s="207">
        <v>0</v>
      </c>
      <c r="AP37" s="207"/>
      <c r="AQ37" s="207"/>
      <c r="AR37" s="207"/>
      <c r="AS37" s="200">
        <f t="shared" si="1"/>
        <v>0</v>
      </c>
      <c r="AT37" s="242"/>
      <c r="AU37" s="242"/>
      <c r="AV37" s="242"/>
      <c r="AW37" s="224"/>
      <c r="AX37" s="224"/>
      <c r="AY37" s="224"/>
      <c r="AZ37" s="224"/>
      <c r="BA37" s="255"/>
      <c r="BB37" s="224"/>
      <c r="BC37" s="355"/>
      <c r="BD37" s="366" t="s">
        <v>159</v>
      </c>
    </row>
    <row r="38" spans="1:58" s="25" customFormat="1" outlineLevel="1" x14ac:dyDescent="0.4">
      <c r="A38" s="301"/>
      <c r="B38" s="307" t="s">
        <v>31</v>
      </c>
      <c r="C38" s="209" t="s">
        <v>31</v>
      </c>
      <c r="D38" s="209" t="str">
        <f t="shared" si="7"/>
        <v>MERC/CAPEX/20122013/00912</v>
      </c>
      <c r="E38" s="211">
        <f t="shared" si="7"/>
        <v>40980</v>
      </c>
      <c r="F38" s="203">
        <f t="shared" si="6"/>
        <v>41114</v>
      </c>
      <c r="G38" s="204">
        <v>5.27</v>
      </c>
      <c r="H38" s="204">
        <v>5.27</v>
      </c>
      <c r="I38" s="221"/>
      <c r="J38" s="221"/>
      <c r="K38" s="222">
        <f t="shared" si="0"/>
        <v>41114</v>
      </c>
      <c r="L38" s="223"/>
      <c r="M38" s="223"/>
      <c r="N38" s="223"/>
      <c r="O38" s="356"/>
      <c r="P38" s="207">
        <v>0</v>
      </c>
      <c r="Q38" s="207"/>
      <c r="R38" s="207"/>
      <c r="S38" s="207"/>
      <c r="T38" s="207">
        <f t="shared" si="3"/>
        <v>0</v>
      </c>
      <c r="U38" s="224"/>
      <c r="V38" s="224"/>
      <c r="W38" s="224"/>
      <c r="X38" s="224"/>
      <c r="Y38" s="224"/>
      <c r="Z38" s="224"/>
      <c r="AA38" s="224"/>
      <c r="AB38" s="255"/>
      <c r="AC38" s="208"/>
      <c r="AD38" s="208"/>
      <c r="AE38" s="208"/>
      <c r="AF38" s="208"/>
      <c r="AG38" s="236"/>
      <c r="AH38" s="236"/>
      <c r="AI38" s="236"/>
      <c r="AJ38" s="224"/>
      <c r="AK38" s="224"/>
      <c r="AL38" s="224"/>
      <c r="AM38" s="224"/>
      <c r="AN38" s="255"/>
      <c r="AO38" s="207">
        <v>0</v>
      </c>
      <c r="AP38" s="207"/>
      <c r="AQ38" s="207"/>
      <c r="AR38" s="207"/>
      <c r="AS38" s="200">
        <f t="shared" si="1"/>
        <v>0</v>
      </c>
      <c r="AT38" s="242"/>
      <c r="AU38" s="242"/>
      <c r="AV38" s="242"/>
      <c r="AW38" s="224"/>
      <c r="AX38" s="224"/>
      <c r="AY38" s="224"/>
      <c r="AZ38" s="224"/>
      <c r="BA38" s="255"/>
      <c r="BB38" s="224"/>
      <c r="BC38" s="355"/>
      <c r="BD38" s="365" t="s">
        <v>164</v>
      </c>
    </row>
    <row r="39" spans="1:58" s="10" customFormat="1" ht="31.5" outlineLevel="1" x14ac:dyDescent="0.25">
      <c r="A39" s="301">
        <v>4</v>
      </c>
      <c r="B39" s="302" t="s">
        <v>131</v>
      </c>
      <c r="C39" s="197" t="s">
        <v>58</v>
      </c>
      <c r="D39" s="197" t="s">
        <v>154</v>
      </c>
      <c r="E39" s="198">
        <v>41040</v>
      </c>
      <c r="F39" s="198">
        <v>41281</v>
      </c>
      <c r="G39" s="199">
        <f>SUM(G40:G42)</f>
        <v>20.108999999999998</v>
      </c>
      <c r="H39" s="199">
        <f>SUM(H40:H42)</f>
        <v>20.108999999999998</v>
      </c>
      <c r="I39" s="225"/>
      <c r="J39" s="225"/>
      <c r="K39" s="226">
        <f t="shared" si="0"/>
        <v>41281</v>
      </c>
      <c r="L39" s="227"/>
      <c r="M39" s="227"/>
      <c r="N39" s="227"/>
      <c r="O39" s="353"/>
      <c r="P39" s="200"/>
      <c r="Q39" s="200"/>
      <c r="R39" s="200"/>
      <c r="S39" s="200"/>
      <c r="T39" s="207">
        <f t="shared" si="3"/>
        <v>0</v>
      </c>
      <c r="U39" s="232"/>
      <c r="V39" s="232"/>
      <c r="W39" s="232"/>
      <c r="X39" s="232"/>
      <c r="Y39" s="232"/>
      <c r="Z39" s="232"/>
      <c r="AA39" s="232"/>
      <c r="AB39" s="254"/>
      <c r="AC39" s="201"/>
      <c r="AD39" s="201"/>
      <c r="AE39" s="201"/>
      <c r="AF39" s="201"/>
      <c r="AG39" s="235"/>
      <c r="AH39" s="235"/>
      <c r="AI39" s="235"/>
      <c r="AJ39" s="232"/>
      <c r="AK39" s="232"/>
      <c r="AL39" s="232"/>
      <c r="AM39" s="232"/>
      <c r="AN39" s="254"/>
      <c r="AO39" s="200"/>
      <c r="AP39" s="200"/>
      <c r="AQ39" s="200"/>
      <c r="AR39" s="200"/>
      <c r="AS39" s="200">
        <f t="shared" si="1"/>
        <v>0</v>
      </c>
      <c r="AT39" s="241"/>
      <c r="AU39" s="241"/>
      <c r="AV39" s="241"/>
      <c r="AW39" s="232"/>
      <c r="AX39" s="232"/>
      <c r="AY39" s="232"/>
      <c r="AZ39" s="232"/>
      <c r="BA39" s="254"/>
      <c r="BB39" s="232"/>
      <c r="BC39" s="353"/>
      <c r="BD39" s="365" t="s">
        <v>164</v>
      </c>
      <c r="BE39" s="38"/>
      <c r="BF39" s="113"/>
    </row>
    <row r="40" spans="1:58" s="25" customFormat="1" ht="92.25" outlineLevel="1" x14ac:dyDescent="0.4">
      <c r="A40" s="312">
        <v>4.0999999999999996</v>
      </c>
      <c r="B40" s="307" t="s">
        <v>132</v>
      </c>
      <c r="C40" s="209" t="s">
        <v>59</v>
      </c>
      <c r="D40" s="209" t="str">
        <f>D39</f>
        <v>MERC/CAPEX/20122013/02107</v>
      </c>
      <c r="E40" s="211">
        <f>E39</f>
        <v>41040</v>
      </c>
      <c r="F40" s="203">
        <f t="shared" ref="F40:F42" si="8">IF(F39=0,"-",F39)</f>
        <v>41281</v>
      </c>
      <c r="G40" s="204">
        <v>17.47</v>
      </c>
      <c r="H40" s="204">
        <v>17.47</v>
      </c>
      <c r="I40" s="221"/>
      <c r="J40" s="221"/>
      <c r="K40" s="222">
        <f t="shared" si="0"/>
        <v>41281</v>
      </c>
      <c r="L40" s="228">
        <v>42244</v>
      </c>
      <c r="M40" s="228">
        <v>41646</v>
      </c>
      <c r="N40" s="228">
        <v>42444</v>
      </c>
      <c r="O40" s="354" t="s">
        <v>182</v>
      </c>
      <c r="P40" s="207">
        <v>8.6041116000000013</v>
      </c>
      <c r="Q40" s="207">
        <v>0</v>
      </c>
      <c r="R40" s="207">
        <v>0</v>
      </c>
      <c r="S40" s="207">
        <v>5.1572199999999999E-2</v>
      </c>
      <c r="T40" s="207">
        <f t="shared" si="3"/>
        <v>8.655683800000002</v>
      </c>
      <c r="U40" s="224"/>
      <c r="V40" s="224"/>
      <c r="W40" s="224"/>
      <c r="X40" s="224"/>
      <c r="Y40" s="224"/>
      <c r="Z40" s="224"/>
      <c r="AA40" s="224"/>
      <c r="AB40" s="255"/>
      <c r="AC40" s="208">
        <v>1</v>
      </c>
      <c r="AD40" s="208"/>
      <c r="AE40" s="208"/>
      <c r="AF40" s="208"/>
      <c r="AG40" s="236"/>
      <c r="AH40" s="236"/>
      <c r="AI40" s="236"/>
      <c r="AJ40" s="224"/>
      <c r="AK40" s="224"/>
      <c r="AL40" s="224"/>
      <c r="AM40" s="224"/>
      <c r="AN40" s="255"/>
      <c r="AO40" s="207">
        <v>8.6041116000000013</v>
      </c>
      <c r="AP40" s="207">
        <v>0</v>
      </c>
      <c r="AQ40" s="207">
        <v>0</v>
      </c>
      <c r="AR40" s="207">
        <f>(257861/10^7)*2</f>
        <v>5.1572199999999999E-2</v>
      </c>
      <c r="AS40" s="200">
        <f t="shared" si="1"/>
        <v>8.655683800000002</v>
      </c>
      <c r="AT40" s="242"/>
      <c r="AU40" s="242"/>
      <c r="AV40" s="242"/>
      <c r="AW40" s="224"/>
      <c r="AX40" s="224"/>
      <c r="AY40" s="224"/>
      <c r="AZ40" s="224"/>
      <c r="BA40" s="255"/>
      <c r="BB40" s="224"/>
      <c r="BC40" s="354" t="s">
        <v>184</v>
      </c>
      <c r="BD40" s="366" t="s">
        <v>171</v>
      </c>
    </row>
    <row r="41" spans="1:58" s="25" customFormat="1" ht="92.25" outlineLevel="1" x14ac:dyDescent="0.4">
      <c r="A41" s="312">
        <v>4.2</v>
      </c>
      <c r="B41" s="307" t="s">
        <v>133</v>
      </c>
      <c r="C41" s="209" t="s">
        <v>59</v>
      </c>
      <c r="D41" s="209" t="str">
        <f t="shared" ref="D41:E42" si="9">D40</f>
        <v>MERC/CAPEX/20122013/02107</v>
      </c>
      <c r="E41" s="211">
        <f t="shared" si="9"/>
        <v>41040</v>
      </c>
      <c r="F41" s="203">
        <f t="shared" si="8"/>
        <v>41281</v>
      </c>
      <c r="G41" s="204">
        <v>1.0289999999999999</v>
      </c>
      <c r="H41" s="204">
        <v>1.0289999999999999</v>
      </c>
      <c r="I41" s="221"/>
      <c r="J41" s="221"/>
      <c r="K41" s="222">
        <f t="shared" si="0"/>
        <v>41281</v>
      </c>
      <c r="L41" s="223"/>
      <c r="M41" s="228">
        <v>41646</v>
      </c>
      <c r="N41" s="223"/>
      <c r="O41" s="354" t="s">
        <v>182</v>
      </c>
      <c r="P41" s="207">
        <v>0.30159950000000002</v>
      </c>
      <c r="Q41" s="207"/>
      <c r="R41" s="207"/>
      <c r="S41" s="207"/>
      <c r="T41" s="207">
        <f t="shared" si="3"/>
        <v>0.30159950000000002</v>
      </c>
      <c r="U41" s="224"/>
      <c r="V41" s="224"/>
      <c r="W41" s="224"/>
      <c r="X41" s="224"/>
      <c r="Y41" s="224"/>
      <c r="Z41" s="224"/>
      <c r="AA41" s="224"/>
      <c r="AB41" s="255"/>
      <c r="AC41" s="208">
        <v>1</v>
      </c>
      <c r="AD41" s="208"/>
      <c r="AE41" s="208"/>
      <c r="AF41" s="208"/>
      <c r="AG41" s="236"/>
      <c r="AH41" s="236"/>
      <c r="AI41" s="236"/>
      <c r="AJ41" s="224"/>
      <c r="AK41" s="224"/>
      <c r="AL41" s="224"/>
      <c r="AM41" s="224"/>
      <c r="AN41" s="255"/>
      <c r="AO41" s="207">
        <v>0.30159950000000002</v>
      </c>
      <c r="AP41" s="207"/>
      <c r="AQ41" s="207"/>
      <c r="AR41" s="207"/>
      <c r="AS41" s="200">
        <f t="shared" si="1"/>
        <v>0.30159950000000002</v>
      </c>
      <c r="AT41" s="242"/>
      <c r="AU41" s="242"/>
      <c r="AV41" s="242"/>
      <c r="AW41" s="224"/>
      <c r="AX41" s="224"/>
      <c r="AY41" s="224"/>
      <c r="AZ41" s="224"/>
      <c r="BA41" s="255"/>
      <c r="BB41" s="224"/>
      <c r="BC41" s="354" t="s">
        <v>183</v>
      </c>
      <c r="BD41" s="365" t="s">
        <v>171</v>
      </c>
    </row>
    <row r="42" spans="1:58" s="25" customFormat="1" outlineLevel="1" x14ac:dyDescent="0.4">
      <c r="A42" s="301"/>
      <c r="B42" s="307" t="s">
        <v>31</v>
      </c>
      <c r="C42" s="209" t="s">
        <v>31</v>
      </c>
      <c r="D42" s="209" t="str">
        <f t="shared" si="9"/>
        <v>MERC/CAPEX/20122013/02107</v>
      </c>
      <c r="E42" s="211">
        <f t="shared" si="9"/>
        <v>41040</v>
      </c>
      <c r="F42" s="203">
        <f t="shared" si="8"/>
        <v>41281</v>
      </c>
      <c r="G42" s="204">
        <v>1.61</v>
      </c>
      <c r="H42" s="204">
        <v>1.61</v>
      </c>
      <c r="I42" s="221"/>
      <c r="J42" s="221"/>
      <c r="K42" s="222">
        <f t="shared" si="0"/>
        <v>41281</v>
      </c>
      <c r="L42" s="223"/>
      <c r="M42" s="223"/>
      <c r="N42" s="223"/>
      <c r="O42" s="355"/>
      <c r="P42" s="207">
        <v>0</v>
      </c>
      <c r="Q42" s="207"/>
      <c r="R42" s="207"/>
      <c r="S42" s="207"/>
      <c r="T42" s="207">
        <f t="shared" si="3"/>
        <v>0</v>
      </c>
      <c r="U42" s="224"/>
      <c r="V42" s="224"/>
      <c r="W42" s="224"/>
      <c r="X42" s="224"/>
      <c r="Y42" s="224"/>
      <c r="Z42" s="224"/>
      <c r="AA42" s="224"/>
      <c r="AB42" s="255"/>
      <c r="AC42" s="208"/>
      <c r="AD42" s="208"/>
      <c r="AE42" s="208"/>
      <c r="AF42" s="208"/>
      <c r="AG42" s="236"/>
      <c r="AH42" s="236"/>
      <c r="AI42" s="236"/>
      <c r="AJ42" s="224"/>
      <c r="AK42" s="224"/>
      <c r="AL42" s="224"/>
      <c r="AM42" s="224"/>
      <c r="AN42" s="255"/>
      <c r="AO42" s="207">
        <v>0</v>
      </c>
      <c r="AP42" s="207"/>
      <c r="AQ42" s="207"/>
      <c r="AR42" s="207"/>
      <c r="AS42" s="200">
        <f t="shared" si="1"/>
        <v>0</v>
      </c>
      <c r="AT42" s="242"/>
      <c r="AU42" s="242"/>
      <c r="AV42" s="242"/>
      <c r="AW42" s="224"/>
      <c r="AX42" s="224"/>
      <c r="AY42" s="224"/>
      <c r="AZ42" s="224"/>
      <c r="BA42" s="255"/>
      <c r="BB42" s="224"/>
      <c r="BC42" s="354"/>
      <c r="BD42" s="366" t="s">
        <v>164</v>
      </c>
    </row>
    <row r="43" spans="1:58" s="10" customFormat="1" ht="63" outlineLevel="1" x14ac:dyDescent="0.25">
      <c r="A43" s="301">
        <v>5</v>
      </c>
      <c r="B43" s="302" t="s">
        <v>134</v>
      </c>
      <c r="C43" s="197" t="s">
        <v>58</v>
      </c>
      <c r="D43" s="197" t="s">
        <v>155</v>
      </c>
      <c r="E43" s="198">
        <v>41799</v>
      </c>
      <c r="F43" s="198">
        <v>41928</v>
      </c>
      <c r="G43" s="199">
        <f>SUM(G44:G48)</f>
        <v>13.692</v>
      </c>
      <c r="H43" s="199">
        <f>SUM(H44:H48)</f>
        <v>13.692</v>
      </c>
      <c r="I43" s="225"/>
      <c r="J43" s="225"/>
      <c r="K43" s="226">
        <f t="shared" si="0"/>
        <v>41928</v>
      </c>
      <c r="L43" s="227"/>
      <c r="M43" s="227"/>
      <c r="N43" s="227"/>
      <c r="O43" s="353"/>
      <c r="P43" s="200"/>
      <c r="Q43" s="200"/>
      <c r="R43" s="200"/>
      <c r="S43" s="200"/>
      <c r="T43" s="207">
        <f t="shared" si="3"/>
        <v>0</v>
      </c>
      <c r="U43" s="232"/>
      <c r="V43" s="232"/>
      <c r="W43" s="232"/>
      <c r="X43" s="232"/>
      <c r="Y43" s="232"/>
      <c r="Z43" s="232"/>
      <c r="AA43" s="232"/>
      <c r="AB43" s="254"/>
      <c r="AC43" s="201"/>
      <c r="AD43" s="201"/>
      <c r="AE43" s="201"/>
      <c r="AF43" s="201"/>
      <c r="AG43" s="235"/>
      <c r="AH43" s="235"/>
      <c r="AI43" s="235"/>
      <c r="AJ43" s="232"/>
      <c r="AK43" s="232"/>
      <c r="AL43" s="232"/>
      <c r="AM43" s="232"/>
      <c r="AN43" s="254"/>
      <c r="AO43" s="200"/>
      <c r="AP43" s="200"/>
      <c r="AQ43" s="200"/>
      <c r="AR43" s="200"/>
      <c r="AS43" s="200">
        <f t="shared" si="1"/>
        <v>0</v>
      </c>
      <c r="AT43" s="241"/>
      <c r="AU43" s="241"/>
      <c r="AV43" s="241"/>
      <c r="AW43" s="232"/>
      <c r="AX43" s="232"/>
      <c r="AY43" s="232"/>
      <c r="AZ43" s="232"/>
      <c r="BA43" s="254"/>
      <c r="BB43" s="232"/>
      <c r="BC43" s="353"/>
      <c r="BD43" s="365" t="s">
        <v>164</v>
      </c>
      <c r="BE43" s="38"/>
      <c r="BF43" s="113"/>
    </row>
    <row r="44" spans="1:58" s="25" customFormat="1" ht="107.25" outlineLevel="1" x14ac:dyDescent="0.4">
      <c r="A44" s="312">
        <v>5.0999999999999996</v>
      </c>
      <c r="B44" s="316" t="s">
        <v>135</v>
      </c>
      <c r="C44" s="209" t="s">
        <v>59</v>
      </c>
      <c r="D44" s="209" t="str">
        <f>D43</f>
        <v>MERC/TECH-1/CAPEX/20142015/006</v>
      </c>
      <c r="E44" s="211">
        <f>E43</f>
        <v>41799</v>
      </c>
      <c r="F44" s="203">
        <f t="shared" ref="F44:F48" si="10">IF(F43=0,"-",F43)</f>
        <v>41928</v>
      </c>
      <c r="G44" s="204">
        <v>1.1040000000000001</v>
      </c>
      <c r="H44" s="204">
        <v>1.1040000000000001</v>
      </c>
      <c r="I44" s="221"/>
      <c r="J44" s="221"/>
      <c r="K44" s="222">
        <f t="shared" si="0"/>
        <v>41928</v>
      </c>
      <c r="L44" s="228">
        <v>41958</v>
      </c>
      <c r="M44" s="228">
        <v>42293</v>
      </c>
      <c r="N44" s="228">
        <v>41958</v>
      </c>
      <c r="O44" s="354" t="s">
        <v>187</v>
      </c>
      <c r="P44" s="207">
        <v>0.54</v>
      </c>
      <c r="Q44" s="207"/>
      <c r="R44" s="207"/>
      <c r="S44" s="207"/>
      <c r="T44" s="207">
        <f t="shared" si="3"/>
        <v>0.54</v>
      </c>
      <c r="U44" s="224"/>
      <c r="V44" s="224"/>
      <c r="W44" s="224"/>
      <c r="X44" s="224"/>
      <c r="Y44" s="224"/>
      <c r="Z44" s="224"/>
      <c r="AA44" s="224"/>
      <c r="AB44" s="255"/>
      <c r="AC44" s="208">
        <v>1</v>
      </c>
      <c r="AD44" s="208"/>
      <c r="AE44" s="208"/>
      <c r="AF44" s="208"/>
      <c r="AG44" s="236"/>
      <c r="AH44" s="236"/>
      <c r="AI44" s="236"/>
      <c r="AJ44" s="224"/>
      <c r="AK44" s="224"/>
      <c r="AL44" s="224"/>
      <c r="AM44" s="224"/>
      <c r="AN44" s="255"/>
      <c r="AO44" s="207">
        <v>0.54</v>
      </c>
      <c r="AP44" s="207"/>
      <c r="AQ44" s="207"/>
      <c r="AR44" s="207"/>
      <c r="AS44" s="200">
        <f t="shared" si="1"/>
        <v>0.54</v>
      </c>
      <c r="AT44" s="242"/>
      <c r="AU44" s="242"/>
      <c r="AV44" s="242"/>
      <c r="AW44" s="224"/>
      <c r="AX44" s="224"/>
      <c r="AY44" s="224"/>
      <c r="AZ44" s="224"/>
      <c r="BA44" s="255"/>
      <c r="BB44" s="224"/>
      <c r="BC44" s="357"/>
      <c r="BD44" s="366" t="s">
        <v>171</v>
      </c>
    </row>
    <row r="45" spans="1:58" s="25" customFormat="1" ht="122.25" outlineLevel="1" x14ac:dyDescent="0.4">
      <c r="A45" s="312">
        <v>5.2</v>
      </c>
      <c r="B45" s="316" t="s">
        <v>136</v>
      </c>
      <c r="C45" s="209" t="s">
        <v>59</v>
      </c>
      <c r="D45" s="209" t="str">
        <f t="shared" ref="D45:E48" si="11">D44</f>
        <v>MERC/TECH-1/CAPEX/20142015/006</v>
      </c>
      <c r="E45" s="211">
        <f t="shared" si="11"/>
        <v>41799</v>
      </c>
      <c r="F45" s="203">
        <f t="shared" si="10"/>
        <v>41928</v>
      </c>
      <c r="G45" s="204">
        <f>1.653+3.824</f>
        <v>5.4770000000000003</v>
      </c>
      <c r="H45" s="204">
        <f>1.653+3.824</f>
        <v>5.4770000000000003</v>
      </c>
      <c r="I45" s="221"/>
      <c r="J45" s="221"/>
      <c r="K45" s="222">
        <f t="shared" si="0"/>
        <v>41928</v>
      </c>
      <c r="L45" s="228">
        <v>42227</v>
      </c>
      <c r="M45" s="228">
        <v>42293</v>
      </c>
      <c r="N45" s="228">
        <v>42289</v>
      </c>
      <c r="O45" s="354" t="s">
        <v>250</v>
      </c>
      <c r="P45" s="207">
        <v>5.4649043000000006</v>
      </c>
      <c r="Q45" s="207"/>
      <c r="R45" s="207"/>
      <c r="S45" s="207"/>
      <c r="T45" s="207">
        <f t="shared" si="3"/>
        <v>5.4649043000000006</v>
      </c>
      <c r="U45" s="224"/>
      <c r="V45" s="224"/>
      <c r="W45" s="224"/>
      <c r="X45" s="224"/>
      <c r="Y45" s="224"/>
      <c r="Z45" s="224"/>
      <c r="AA45" s="224"/>
      <c r="AB45" s="255"/>
      <c r="AC45" s="208">
        <v>1</v>
      </c>
      <c r="AD45" s="208"/>
      <c r="AE45" s="208"/>
      <c r="AF45" s="208"/>
      <c r="AG45" s="236"/>
      <c r="AH45" s="236"/>
      <c r="AI45" s="236"/>
      <c r="AJ45" s="224"/>
      <c r="AK45" s="224"/>
      <c r="AL45" s="224"/>
      <c r="AM45" s="224"/>
      <c r="AN45" s="255"/>
      <c r="AO45" s="207">
        <v>5.4649043000000006</v>
      </c>
      <c r="AP45" s="207"/>
      <c r="AQ45" s="207"/>
      <c r="AR45" s="207"/>
      <c r="AS45" s="200">
        <f t="shared" si="1"/>
        <v>5.4649043000000006</v>
      </c>
      <c r="AT45" s="242"/>
      <c r="AU45" s="242"/>
      <c r="AV45" s="242"/>
      <c r="AW45" s="224"/>
      <c r="AX45" s="224"/>
      <c r="AY45" s="224"/>
      <c r="AZ45" s="224"/>
      <c r="BA45" s="255"/>
      <c r="BB45" s="224"/>
      <c r="BC45" s="357"/>
      <c r="BD45" s="366" t="s">
        <v>171</v>
      </c>
    </row>
    <row r="46" spans="1:58" s="25" customFormat="1" ht="137.25" outlineLevel="1" x14ac:dyDescent="0.4">
      <c r="A46" s="312">
        <v>5.3</v>
      </c>
      <c r="B46" s="316" t="s">
        <v>137</v>
      </c>
      <c r="C46" s="209" t="s">
        <v>59</v>
      </c>
      <c r="D46" s="209" t="str">
        <f t="shared" si="11"/>
        <v>MERC/TECH-1/CAPEX/20142015/006</v>
      </c>
      <c r="E46" s="211">
        <f t="shared" si="11"/>
        <v>41799</v>
      </c>
      <c r="F46" s="203">
        <f t="shared" si="10"/>
        <v>41928</v>
      </c>
      <c r="G46" s="204">
        <v>2.7109999999999999</v>
      </c>
      <c r="H46" s="204">
        <v>2.7109999999999999</v>
      </c>
      <c r="I46" s="221"/>
      <c r="J46" s="221"/>
      <c r="K46" s="222">
        <f t="shared" si="0"/>
        <v>41928</v>
      </c>
      <c r="L46" s="228">
        <v>41929</v>
      </c>
      <c r="M46" s="228">
        <v>42293</v>
      </c>
      <c r="N46" s="223"/>
      <c r="O46" s="354" t="s">
        <v>251</v>
      </c>
      <c r="P46" s="207">
        <v>2.6624558</v>
      </c>
      <c r="Q46" s="207"/>
      <c r="R46" s="207"/>
      <c r="S46" s="207"/>
      <c r="T46" s="207">
        <f t="shared" si="3"/>
        <v>2.6624558</v>
      </c>
      <c r="U46" s="224"/>
      <c r="V46" s="224"/>
      <c r="W46" s="224"/>
      <c r="X46" s="224"/>
      <c r="Y46" s="224"/>
      <c r="Z46" s="224"/>
      <c r="AA46" s="224"/>
      <c r="AB46" s="255"/>
      <c r="AC46" s="208">
        <v>1</v>
      </c>
      <c r="AD46" s="208"/>
      <c r="AE46" s="208"/>
      <c r="AF46" s="208"/>
      <c r="AG46" s="236"/>
      <c r="AH46" s="236"/>
      <c r="AI46" s="236"/>
      <c r="AJ46" s="224"/>
      <c r="AK46" s="224"/>
      <c r="AL46" s="224"/>
      <c r="AM46" s="224"/>
      <c r="AN46" s="255"/>
      <c r="AO46" s="207">
        <v>2.6624558</v>
      </c>
      <c r="AP46" s="207"/>
      <c r="AQ46" s="207"/>
      <c r="AR46" s="207"/>
      <c r="AS46" s="200">
        <f t="shared" si="1"/>
        <v>2.6624558</v>
      </c>
      <c r="AT46" s="242"/>
      <c r="AU46" s="242"/>
      <c r="AV46" s="242"/>
      <c r="AW46" s="224"/>
      <c r="AX46" s="224"/>
      <c r="AY46" s="224"/>
      <c r="AZ46" s="224"/>
      <c r="BA46" s="255"/>
      <c r="BB46" s="224"/>
      <c r="BC46" s="357" t="s">
        <v>185</v>
      </c>
      <c r="BD46" s="365" t="s">
        <v>171</v>
      </c>
    </row>
    <row r="47" spans="1:58" s="25" customFormat="1" ht="120" outlineLevel="1" x14ac:dyDescent="0.4">
      <c r="A47" s="312">
        <v>5.4</v>
      </c>
      <c r="B47" s="316" t="s">
        <v>138</v>
      </c>
      <c r="C47" s="209" t="s">
        <v>59</v>
      </c>
      <c r="D47" s="209" t="str">
        <f t="shared" si="11"/>
        <v>MERC/TECH-1/CAPEX/20142015/006</v>
      </c>
      <c r="E47" s="211">
        <f t="shared" si="11"/>
        <v>41799</v>
      </c>
      <c r="F47" s="203">
        <f t="shared" si="10"/>
        <v>41928</v>
      </c>
      <c r="G47" s="204">
        <v>2.7109999999999999</v>
      </c>
      <c r="H47" s="204">
        <v>2.7109999999999999</v>
      </c>
      <c r="I47" s="221"/>
      <c r="J47" s="221"/>
      <c r="K47" s="222">
        <f t="shared" si="0"/>
        <v>41928</v>
      </c>
      <c r="L47" s="228">
        <v>41944</v>
      </c>
      <c r="M47" s="228">
        <v>42293</v>
      </c>
      <c r="N47" s="228">
        <v>42051</v>
      </c>
      <c r="O47" s="358" t="s">
        <v>252</v>
      </c>
      <c r="P47" s="207">
        <v>2.3531</v>
      </c>
      <c r="Q47" s="207"/>
      <c r="R47" s="207"/>
      <c r="S47" s="207"/>
      <c r="T47" s="207">
        <f t="shared" si="3"/>
        <v>2.3531</v>
      </c>
      <c r="U47" s="224"/>
      <c r="V47" s="224"/>
      <c r="W47" s="224"/>
      <c r="X47" s="224"/>
      <c r="Y47" s="224"/>
      <c r="Z47" s="224"/>
      <c r="AA47" s="224"/>
      <c r="AB47" s="255"/>
      <c r="AC47" s="208">
        <v>1</v>
      </c>
      <c r="AD47" s="208"/>
      <c r="AE47" s="208"/>
      <c r="AF47" s="208"/>
      <c r="AG47" s="236"/>
      <c r="AH47" s="236"/>
      <c r="AI47" s="236"/>
      <c r="AJ47" s="224"/>
      <c r="AK47" s="224"/>
      <c r="AL47" s="224"/>
      <c r="AM47" s="224"/>
      <c r="AN47" s="255"/>
      <c r="AO47" s="207">
        <v>2.3531</v>
      </c>
      <c r="AP47" s="207"/>
      <c r="AQ47" s="207"/>
      <c r="AR47" s="207"/>
      <c r="AS47" s="200">
        <f t="shared" si="1"/>
        <v>2.3531</v>
      </c>
      <c r="AT47" s="242"/>
      <c r="AU47" s="242"/>
      <c r="AV47" s="242"/>
      <c r="AW47" s="224"/>
      <c r="AX47" s="224"/>
      <c r="AY47" s="224"/>
      <c r="AZ47" s="224"/>
      <c r="BA47" s="255"/>
      <c r="BB47" s="224"/>
      <c r="BC47" s="357" t="s">
        <v>186</v>
      </c>
      <c r="BD47" s="365" t="s">
        <v>171</v>
      </c>
    </row>
    <row r="48" spans="1:58" s="25" customFormat="1" ht="31.5" outlineLevel="1" x14ac:dyDescent="0.4">
      <c r="A48" s="301"/>
      <c r="B48" s="316" t="s">
        <v>31</v>
      </c>
      <c r="C48" s="209" t="s">
        <v>31</v>
      </c>
      <c r="D48" s="209" t="str">
        <f t="shared" si="11"/>
        <v>MERC/TECH-1/CAPEX/20142015/006</v>
      </c>
      <c r="E48" s="211">
        <f t="shared" si="11"/>
        <v>41799</v>
      </c>
      <c r="F48" s="203">
        <f t="shared" si="10"/>
        <v>41928</v>
      </c>
      <c r="G48" s="204">
        <v>1.6890000000000001</v>
      </c>
      <c r="H48" s="204">
        <v>1.6890000000000001</v>
      </c>
      <c r="I48" s="221"/>
      <c r="J48" s="221"/>
      <c r="K48" s="222">
        <f t="shared" si="0"/>
        <v>41928</v>
      </c>
      <c r="L48" s="223"/>
      <c r="M48" s="223"/>
      <c r="N48" s="223"/>
      <c r="O48" s="355"/>
      <c r="P48" s="207">
        <v>0</v>
      </c>
      <c r="Q48" s="207"/>
      <c r="R48" s="207"/>
      <c r="S48" s="207"/>
      <c r="T48" s="207">
        <f t="shared" si="3"/>
        <v>0</v>
      </c>
      <c r="U48" s="224"/>
      <c r="V48" s="224"/>
      <c r="W48" s="224"/>
      <c r="X48" s="224"/>
      <c r="Y48" s="224"/>
      <c r="Z48" s="224"/>
      <c r="AA48" s="224"/>
      <c r="AB48" s="255"/>
      <c r="AC48" s="208"/>
      <c r="AD48" s="208"/>
      <c r="AE48" s="208"/>
      <c r="AF48" s="208"/>
      <c r="AG48" s="236"/>
      <c r="AH48" s="236"/>
      <c r="AI48" s="236"/>
      <c r="AJ48" s="224"/>
      <c r="AK48" s="224"/>
      <c r="AL48" s="224"/>
      <c r="AM48" s="224"/>
      <c r="AN48" s="255"/>
      <c r="AO48" s="207">
        <v>0</v>
      </c>
      <c r="AP48" s="207"/>
      <c r="AQ48" s="207"/>
      <c r="AR48" s="207"/>
      <c r="AS48" s="200">
        <f t="shared" si="1"/>
        <v>0</v>
      </c>
      <c r="AT48" s="242"/>
      <c r="AU48" s="242"/>
      <c r="AV48" s="242"/>
      <c r="AW48" s="224"/>
      <c r="AX48" s="224"/>
      <c r="AY48" s="224"/>
      <c r="AZ48" s="224"/>
      <c r="BA48" s="255"/>
      <c r="BB48" s="224"/>
      <c r="BC48" s="355"/>
      <c r="BD48" s="366" t="s">
        <v>164</v>
      </c>
    </row>
    <row r="49" spans="1:58" s="10" customFormat="1" ht="63" outlineLevel="1" x14ac:dyDescent="0.25">
      <c r="A49" s="301">
        <v>6</v>
      </c>
      <c r="B49" s="302" t="s">
        <v>139</v>
      </c>
      <c r="C49" s="197" t="s">
        <v>58</v>
      </c>
      <c r="D49" s="197" t="s">
        <v>156</v>
      </c>
      <c r="E49" s="198">
        <v>41641</v>
      </c>
      <c r="F49" s="198">
        <v>41792</v>
      </c>
      <c r="G49" s="199">
        <f>SUM(G50:G52)</f>
        <v>17.369999999999997</v>
      </c>
      <c r="H49" s="199">
        <f>SUM(H50:H52)</f>
        <v>17.369999999999997</v>
      </c>
      <c r="I49" s="225"/>
      <c r="J49" s="225"/>
      <c r="K49" s="226">
        <f t="shared" si="0"/>
        <v>41792</v>
      </c>
      <c r="L49" s="227"/>
      <c r="M49" s="227"/>
      <c r="N49" s="227"/>
      <c r="O49" s="353"/>
      <c r="P49" s="200"/>
      <c r="Q49" s="200"/>
      <c r="R49" s="200"/>
      <c r="S49" s="200"/>
      <c r="T49" s="207">
        <f t="shared" si="3"/>
        <v>0</v>
      </c>
      <c r="U49" s="232"/>
      <c r="V49" s="232"/>
      <c r="W49" s="232"/>
      <c r="X49" s="232"/>
      <c r="Y49" s="232"/>
      <c r="Z49" s="232"/>
      <c r="AA49" s="232"/>
      <c r="AB49" s="254"/>
      <c r="AC49" s="201"/>
      <c r="AD49" s="201"/>
      <c r="AE49" s="201"/>
      <c r="AF49" s="201"/>
      <c r="AG49" s="235"/>
      <c r="AH49" s="235"/>
      <c r="AI49" s="235"/>
      <c r="AJ49" s="232"/>
      <c r="AK49" s="232"/>
      <c r="AL49" s="232"/>
      <c r="AM49" s="232"/>
      <c r="AN49" s="254"/>
      <c r="AO49" s="200"/>
      <c r="AP49" s="200"/>
      <c r="AQ49" s="200"/>
      <c r="AR49" s="200"/>
      <c r="AS49" s="200">
        <f t="shared" si="1"/>
        <v>0</v>
      </c>
      <c r="AT49" s="241"/>
      <c r="AU49" s="241"/>
      <c r="AV49" s="241"/>
      <c r="AW49" s="232"/>
      <c r="AX49" s="232"/>
      <c r="AY49" s="232"/>
      <c r="AZ49" s="232"/>
      <c r="BA49" s="254"/>
      <c r="BB49" s="232"/>
      <c r="BC49" s="353"/>
      <c r="BD49" s="365" t="s">
        <v>164</v>
      </c>
      <c r="BE49" s="38"/>
      <c r="BF49" s="113"/>
    </row>
    <row r="50" spans="1:58" s="25" customFormat="1" ht="107.25" outlineLevel="1" x14ac:dyDescent="0.4">
      <c r="A50" s="306">
        <v>6.1</v>
      </c>
      <c r="B50" s="316" t="s">
        <v>140</v>
      </c>
      <c r="C50" s="202" t="s">
        <v>59</v>
      </c>
      <c r="D50" s="202" t="str">
        <f>D49</f>
        <v>MERC/Tech-1/CAPEX /2014-15/00433</v>
      </c>
      <c r="E50" s="203">
        <f>E49</f>
        <v>41641</v>
      </c>
      <c r="F50" s="203">
        <f t="shared" ref="F50:F52" si="12">IF(F49=0,"-",F49)</f>
        <v>41792</v>
      </c>
      <c r="G50" s="204">
        <v>2.62</v>
      </c>
      <c r="H50" s="204">
        <v>2.62</v>
      </c>
      <c r="I50" s="221"/>
      <c r="J50" s="221"/>
      <c r="K50" s="222">
        <f t="shared" si="0"/>
        <v>41792</v>
      </c>
      <c r="L50" s="228">
        <v>41793</v>
      </c>
      <c r="M50" s="228">
        <v>42888</v>
      </c>
      <c r="N50" s="228">
        <v>42297</v>
      </c>
      <c r="O50" s="354" t="s">
        <v>190</v>
      </c>
      <c r="P50" s="207">
        <v>1.3984000000000001</v>
      </c>
      <c r="Q50" s="207"/>
      <c r="R50" s="207"/>
      <c r="S50" s="207"/>
      <c r="T50" s="207">
        <f t="shared" si="3"/>
        <v>1.3984000000000001</v>
      </c>
      <c r="U50" s="224"/>
      <c r="V50" s="224"/>
      <c r="W50" s="224"/>
      <c r="X50" s="224"/>
      <c r="Y50" s="224"/>
      <c r="Z50" s="224"/>
      <c r="AA50" s="224"/>
      <c r="AB50" s="255"/>
      <c r="AC50" s="208">
        <v>1</v>
      </c>
      <c r="AD50" s="208"/>
      <c r="AE50" s="208"/>
      <c r="AF50" s="208"/>
      <c r="AG50" s="236"/>
      <c r="AH50" s="236"/>
      <c r="AI50" s="236"/>
      <c r="AJ50" s="224"/>
      <c r="AK50" s="224"/>
      <c r="AL50" s="224"/>
      <c r="AM50" s="224"/>
      <c r="AN50" s="255"/>
      <c r="AO50" s="207">
        <v>1.3984000000000001</v>
      </c>
      <c r="AP50" s="207"/>
      <c r="AQ50" s="207"/>
      <c r="AR50" s="207"/>
      <c r="AS50" s="200">
        <f t="shared" si="1"/>
        <v>1.3984000000000001</v>
      </c>
      <c r="AT50" s="242"/>
      <c r="AU50" s="242"/>
      <c r="AV50" s="242"/>
      <c r="AW50" s="224"/>
      <c r="AX50" s="224"/>
      <c r="AY50" s="224"/>
      <c r="AZ50" s="224"/>
      <c r="BA50" s="255"/>
      <c r="BB50" s="224"/>
      <c r="BC50" s="357" t="s">
        <v>188</v>
      </c>
      <c r="BD50" s="366" t="s">
        <v>171</v>
      </c>
    </row>
    <row r="51" spans="1:58" s="25" customFormat="1" ht="152.25" outlineLevel="1" x14ac:dyDescent="0.4">
      <c r="A51" s="306">
        <v>6.2</v>
      </c>
      <c r="B51" s="316" t="s">
        <v>141</v>
      </c>
      <c r="C51" s="202" t="s">
        <v>59</v>
      </c>
      <c r="D51" s="202" t="str">
        <f t="shared" ref="D51:E52" si="13">D50</f>
        <v>MERC/Tech-1/CAPEX /2014-15/00433</v>
      </c>
      <c r="E51" s="203">
        <f t="shared" si="13"/>
        <v>41641</v>
      </c>
      <c r="F51" s="203">
        <f t="shared" si="12"/>
        <v>41792</v>
      </c>
      <c r="G51" s="204">
        <v>13.404999999999999</v>
      </c>
      <c r="H51" s="204">
        <v>13.404999999999999</v>
      </c>
      <c r="I51" s="221"/>
      <c r="J51" s="221"/>
      <c r="K51" s="222">
        <f t="shared" si="0"/>
        <v>41792</v>
      </c>
      <c r="L51" s="228">
        <v>41793</v>
      </c>
      <c r="M51" s="228">
        <v>42888</v>
      </c>
      <c r="N51" s="228">
        <v>42247</v>
      </c>
      <c r="O51" s="354" t="s">
        <v>191</v>
      </c>
      <c r="P51" s="207">
        <v>1.2086276</v>
      </c>
      <c r="Q51" s="207"/>
      <c r="R51" s="207"/>
      <c r="S51" s="207"/>
      <c r="T51" s="207">
        <f t="shared" si="3"/>
        <v>1.2086276</v>
      </c>
      <c r="U51" s="224"/>
      <c r="V51" s="224"/>
      <c r="W51" s="224"/>
      <c r="X51" s="224"/>
      <c r="Y51" s="224"/>
      <c r="Z51" s="224"/>
      <c r="AA51" s="224"/>
      <c r="AB51" s="255"/>
      <c r="AC51" s="208">
        <v>1</v>
      </c>
      <c r="AD51" s="208"/>
      <c r="AE51" s="208"/>
      <c r="AF51" s="208"/>
      <c r="AG51" s="236"/>
      <c r="AH51" s="236"/>
      <c r="AI51" s="236"/>
      <c r="AJ51" s="224"/>
      <c r="AK51" s="224"/>
      <c r="AL51" s="224"/>
      <c r="AM51" s="224"/>
      <c r="AN51" s="255"/>
      <c r="AO51" s="207">
        <v>1.2086276</v>
      </c>
      <c r="AP51" s="207"/>
      <c r="AQ51" s="207"/>
      <c r="AR51" s="207"/>
      <c r="AS51" s="200">
        <f t="shared" si="1"/>
        <v>1.2086276</v>
      </c>
      <c r="AT51" s="242"/>
      <c r="AU51" s="242"/>
      <c r="AV51" s="242"/>
      <c r="AW51" s="224"/>
      <c r="AX51" s="224"/>
      <c r="AY51" s="224"/>
      <c r="AZ51" s="224"/>
      <c r="BA51" s="255"/>
      <c r="BB51" s="224"/>
      <c r="BC51" s="357" t="s">
        <v>189</v>
      </c>
      <c r="BD51" s="365" t="s">
        <v>171</v>
      </c>
    </row>
    <row r="52" spans="1:58" s="25" customFormat="1" ht="31.5" outlineLevel="1" x14ac:dyDescent="0.4">
      <c r="A52" s="306"/>
      <c r="B52" s="316" t="s">
        <v>31</v>
      </c>
      <c r="C52" s="202" t="s">
        <v>31</v>
      </c>
      <c r="D52" s="202" t="str">
        <f t="shared" si="13"/>
        <v>MERC/Tech-1/CAPEX /2014-15/00433</v>
      </c>
      <c r="E52" s="203">
        <f t="shared" si="13"/>
        <v>41641</v>
      </c>
      <c r="F52" s="203">
        <f t="shared" si="12"/>
        <v>41792</v>
      </c>
      <c r="G52" s="204">
        <v>1.345</v>
      </c>
      <c r="H52" s="204">
        <v>1.345</v>
      </c>
      <c r="I52" s="221"/>
      <c r="J52" s="221"/>
      <c r="K52" s="222">
        <f t="shared" si="0"/>
        <v>41792</v>
      </c>
      <c r="L52" s="223"/>
      <c r="M52" s="223"/>
      <c r="N52" s="223"/>
      <c r="O52" s="355"/>
      <c r="P52" s="207">
        <v>0</v>
      </c>
      <c r="Q52" s="207"/>
      <c r="R52" s="207"/>
      <c r="S52" s="207"/>
      <c r="T52" s="207">
        <f t="shared" si="3"/>
        <v>0</v>
      </c>
      <c r="U52" s="224"/>
      <c r="V52" s="224"/>
      <c r="W52" s="224"/>
      <c r="X52" s="224"/>
      <c r="Y52" s="224"/>
      <c r="Z52" s="224"/>
      <c r="AA52" s="224"/>
      <c r="AB52" s="255"/>
      <c r="AC52" s="208"/>
      <c r="AD52" s="208"/>
      <c r="AE52" s="208"/>
      <c r="AF52" s="208"/>
      <c r="AG52" s="236"/>
      <c r="AH52" s="236"/>
      <c r="AI52" s="236"/>
      <c r="AJ52" s="224"/>
      <c r="AK52" s="224"/>
      <c r="AL52" s="224"/>
      <c r="AM52" s="224"/>
      <c r="AN52" s="255"/>
      <c r="AO52" s="207">
        <v>0</v>
      </c>
      <c r="AP52" s="207"/>
      <c r="AQ52" s="207"/>
      <c r="AR52" s="207"/>
      <c r="AS52" s="200">
        <f t="shared" si="1"/>
        <v>0</v>
      </c>
      <c r="AT52" s="242"/>
      <c r="AU52" s="242"/>
      <c r="AV52" s="242"/>
      <c r="AW52" s="224"/>
      <c r="AX52" s="224"/>
      <c r="AY52" s="224"/>
      <c r="AZ52" s="224"/>
      <c r="BA52" s="255"/>
      <c r="BB52" s="224"/>
      <c r="BC52" s="355"/>
      <c r="BD52" s="366" t="s">
        <v>164</v>
      </c>
    </row>
    <row r="53" spans="1:58" s="10" customFormat="1" ht="47.25" outlineLevel="1" x14ac:dyDescent="0.25">
      <c r="A53" s="301">
        <v>8</v>
      </c>
      <c r="B53" s="302" t="s">
        <v>77</v>
      </c>
      <c r="C53" s="197" t="s">
        <v>58</v>
      </c>
      <c r="D53" s="197" t="s">
        <v>78</v>
      </c>
      <c r="E53" s="198">
        <v>42403</v>
      </c>
      <c r="F53" s="198">
        <v>42768</v>
      </c>
      <c r="G53" s="199">
        <f>SUM(G54:G60)</f>
        <v>2.0930578512396689</v>
      </c>
      <c r="H53" s="199">
        <f>SUM(H54:H60)</f>
        <v>2.0930578512396689</v>
      </c>
      <c r="I53" s="225"/>
      <c r="J53" s="225"/>
      <c r="K53" s="226">
        <f t="shared" si="0"/>
        <v>42768</v>
      </c>
      <c r="L53" s="227"/>
      <c r="M53" s="227"/>
      <c r="N53" s="227"/>
      <c r="O53" s="353"/>
      <c r="P53" s="200"/>
      <c r="Q53" s="200"/>
      <c r="R53" s="200"/>
      <c r="S53" s="200"/>
      <c r="T53" s="207">
        <f t="shared" si="3"/>
        <v>0</v>
      </c>
      <c r="U53" s="232"/>
      <c r="V53" s="232"/>
      <c r="W53" s="232"/>
      <c r="X53" s="232"/>
      <c r="Y53" s="232"/>
      <c r="Z53" s="232"/>
      <c r="AA53" s="232"/>
      <c r="AB53" s="254"/>
      <c r="AC53" s="201"/>
      <c r="AD53" s="201"/>
      <c r="AE53" s="201"/>
      <c r="AF53" s="201"/>
      <c r="AG53" s="235"/>
      <c r="AH53" s="235"/>
      <c r="AI53" s="235"/>
      <c r="AJ53" s="232"/>
      <c r="AK53" s="232"/>
      <c r="AL53" s="232"/>
      <c r="AM53" s="232"/>
      <c r="AN53" s="254"/>
      <c r="AO53" s="200"/>
      <c r="AP53" s="200"/>
      <c r="AQ53" s="200"/>
      <c r="AR53" s="200"/>
      <c r="AS53" s="200">
        <f t="shared" si="1"/>
        <v>0</v>
      </c>
      <c r="AT53" s="241"/>
      <c r="AU53" s="241"/>
      <c r="AV53" s="241"/>
      <c r="AW53" s="232"/>
      <c r="AX53" s="232"/>
      <c r="AY53" s="232"/>
      <c r="AZ53" s="232"/>
      <c r="BA53" s="254"/>
      <c r="BB53" s="232"/>
      <c r="BC53" s="353"/>
      <c r="BD53" s="365" t="s">
        <v>164</v>
      </c>
      <c r="BE53" s="38"/>
      <c r="BF53" s="113"/>
    </row>
    <row r="54" spans="1:58" s="25" customFormat="1" ht="390" outlineLevel="1" x14ac:dyDescent="0.4">
      <c r="A54" s="306">
        <v>8.1</v>
      </c>
      <c r="B54" s="316" t="s">
        <v>79</v>
      </c>
      <c r="C54" s="202" t="s">
        <v>59</v>
      </c>
      <c r="D54" s="202" t="str">
        <f>D53</f>
        <v>MERC/CAPEX/20162017/01426</v>
      </c>
      <c r="E54" s="203">
        <f>E53</f>
        <v>42403</v>
      </c>
      <c r="F54" s="203">
        <f t="shared" ref="F54:F60" si="14">IF(F53=0,"-",F53)</f>
        <v>42768</v>
      </c>
      <c r="G54" s="204">
        <f>5.99*210/1210</f>
        <v>1.0395867768595042</v>
      </c>
      <c r="H54" s="204">
        <f>5.99*210/1210</f>
        <v>1.0395867768595042</v>
      </c>
      <c r="I54" s="221"/>
      <c r="J54" s="221"/>
      <c r="K54" s="222">
        <f t="shared" si="0"/>
        <v>42768</v>
      </c>
      <c r="L54" s="229">
        <v>43262</v>
      </c>
      <c r="M54" s="230">
        <v>43133</v>
      </c>
      <c r="N54" s="229" t="s">
        <v>195</v>
      </c>
      <c r="O54" s="359" t="s">
        <v>196</v>
      </c>
      <c r="P54" s="207">
        <v>1.0134768000000001</v>
      </c>
      <c r="Q54" s="207"/>
      <c r="R54" s="207"/>
      <c r="S54" s="207"/>
      <c r="T54" s="207">
        <f t="shared" si="3"/>
        <v>1.0134768000000001</v>
      </c>
      <c r="U54" s="224"/>
      <c r="V54" s="224"/>
      <c r="W54" s="224"/>
      <c r="X54" s="224"/>
      <c r="Y54" s="224"/>
      <c r="Z54" s="224"/>
      <c r="AA54" s="224"/>
      <c r="AB54" s="255"/>
      <c r="AC54" s="208">
        <v>1</v>
      </c>
      <c r="AD54" s="208"/>
      <c r="AE54" s="208"/>
      <c r="AF54" s="208"/>
      <c r="AG54" s="236"/>
      <c r="AH54" s="236"/>
      <c r="AI54" s="236"/>
      <c r="AJ54" s="224"/>
      <c r="AK54" s="224"/>
      <c r="AL54" s="224"/>
      <c r="AM54" s="224"/>
      <c r="AN54" s="255"/>
      <c r="AO54" s="207">
        <v>1.0134768000000001</v>
      </c>
      <c r="AP54" s="207"/>
      <c r="AQ54" s="207"/>
      <c r="AR54" s="207"/>
      <c r="AS54" s="200">
        <f t="shared" si="1"/>
        <v>1.0134768000000001</v>
      </c>
      <c r="AT54" s="242"/>
      <c r="AU54" s="242"/>
      <c r="AV54" s="242"/>
      <c r="AW54" s="224"/>
      <c r="AX54" s="224"/>
      <c r="AY54" s="224"/>
      <c r="AZ54" s="224"/>
      <c r="BA54" s="255"/>
      <c r="BB54" s="224"/>
      <c r="BC54" s="357" t="s">
        <v>192</v>
      </c>
      <c r="BD54" s="366" t="s">
        <v>171</v>
      </c>
    </row>
    <row r="55" spans="1:58" s="25" customFormat="1" ht="285" outlineLevel="1" x14ac:dyDescent="0.4">
      <c r="A55" s="306">
        <v>8.1999999999999993</v>
      </c>
      <c r="B55" s="316" t="s">
        <v>80</v>
      </c>
      <c r="C55" s="202" t="s">
        <v>59</v>
      </c>
      <c r="D55" s="202" t="str">
        <f t="shared" ref="D55:E60" si="15">D54</f>
        <v>MERC/CAPEX/20162017/01426</v>
      </c>
      <c r="E55" s="203">
        <f t="shared" si="15"/>
        <v>42403</v>
      </c>
      <c r="F55" s="203">
        <f t="shared" si="14"/>
        <v>42768</v>
      </c>
      <c r="G55" s="204">
        <f>3.1*210/1210</f>
        <v>0.5380165289256198</v>
      </c>
      <c r="H55" s="204">
        <f>3.1*210/1210</f>
        <v>0.5380165289256198</v>
      </c>
      <c r="I55" s="221"/>
      <c r="J55" s="221"/>
      <c r="K55" s="222">
        <f t="shared" si="0"/>
        <v>42768</v>
      </c>
      <c r="L55" s="228">
        <v>42903</v>
      </c>
      <c r="M55" s="230">
        <v>43133</v>
      </c>
      <c r="N55" s="228">
        <v>42991</v>
      </c>
      <c r="O55" s="359" t="s">
        <v>197</v>
      </c>
      <c r="P55" s="207">
        <v>0.72968922148760329</v>
      </c>
      <c r="Q55" s="207"/>
      <c r="R55" s="207"/>
      <c r="S55" s="207"/>
      <c r="T55" s="207">
        <f t="shared" si="3"/>
        <v>0.72968922148760329</v>
      </c>
      <c r="U55" s="224"/>
      <c r="V55" s="224"/>
      <c r="W55" s="224"/>
      <c r="X55" s="224"/>
      <c r="Y55" s="224"/>
      <c r="Z55" s="224"/>
      <c r="AA55" s="224"/>
      <c r="AB55" s="255"/>
      <c r="AC55" s="208">
        <v>1</v>
      </c>
      <c r="AD55" s="208"/>
      <c r="AE55" s="208"/>
      <c r="AF55" s="208"/>
      <c r="AG55" s="236"/>
      <c r="AH55" s="236"/>
      <c r="AI55" s="236"/>
      <c r="AJ55" s="224"/>
      <c r="AK55" s="224"/>
      <c r="AL55" s="224"/>
      <c r="AM55" s="224"/>
      <c r="AN55" s="255"/>
      <c r="AO55" s="207">
        <v>0.72968922148760329</v>
      </c>
      <c r="AP55" s="207"/>
      <c r="AQ55" s="207"/>
      <c r="AR55" s="207"/>
      <c r="AS55" s="200">
        <f t="shared" si="1"/>
        <v>0.72968922148760329</v>
      </c>
      <c r="AT55" s="242"/>
      <c r="AU55" s="242"/>
      <c r="AV55" s="242"/>
      <c r="AW55" s="224"/>
      <c r="AX55" s="224"/>
      <c r="AY55" s="224"/>
      <c r="AZ55" s="224"/>
      <c r="BA55" s="255"/>
      <c r="BB55" s="224"/>
      <c r="BC55" s="357" t="s">
        <v>193</v>
      </c>
      <c r="BD55" s="365" t="s">
        <v>171</v>
      </c>
    </row>
    <row r="56" spans="1:58" s="25" customFormat="1" ht="90" outlineLevel="1" x14ac:dyDescent="0.4">
      <c r="A56" s="306">
        <v>8.3000000000000007</v>
      </c>
      <c r="B56" s="316" t="s">
        <v>81</v>
      </c>
      <c r="C56" s="202" t="s">
        <v>59</v>
      </c>
      <c r="D56" s="202" t="str">
        <f t="shared" si="15"/>
        <v>MERC/CAPEX/20162017/01426</v>
      </c>
      <c r="E56" s="203">
        <f t="shared" si="15"/>
        <v>42403</v>
      </c>
      <c r="F56" s="203">
        <f t="shared" si="14"/>
        <v>42768</v>
      </c>
      <c r="G56" s="204">
        <f>0.52*210/1210</f>
        <v>9.0247933884297526E-2</v>
      </c>
      <c r="H56" s="204">
        <f>0.52*210/1210</f>
        <v>9.0247933884297526E-2</v>
      </c>
      <c r="I56" s="221"/>
      <c r="J56" s="221"/>
      <c r="K56" s="222">
        <f t="shared" si="0"/>
        <v>42768</v>
      </c>
      <c r="L56" s="228">
        <v>43121</v>
      </c>
      <c r="M56" s="230">
        <v>43498</v>
      </c>
      <c r="N56" s="228">
        <v>43132</v>
      </c>
      <c r="O56" s="359" t="s">
        <v>198</v>
      </c>
      <c r="P56" s="207">
        <v>7.9869421487603301E-2</v>
      </c>
      <c r="Q56" s="207"/>
      <c r="R56" s="207"/>
      <c r="S56" s="207"/>
      <c r="T56" s="207">
        <f t="shared" si="3"/>
        <v>7.9869421487603301E-2</v>
      </c>
      <c r="U56" s="224"/>
      <c r="V56" s="224"/>
      <c r="W56" s="224"/>
      <c r="X56" s="224"/>
      <c r="Y56" s="224"/>
      <c r="Z56" s="224"/>
      <c r="AA56" s="224"/>
      <c r="AB56" s="255"/>
      <c r="AC56" s="208">
        <v>1</v>
      </c>
      <c r="AD56" s="208"/>
      <c r="AE56" s="208"/>
      <c r="AF56" s="208"/>
      <c r="AG56" s="236"/>
      <c r="AH56" s="236"/>
      <c r="AI56" s="236"/>
      <c r="AJ56" s="224"/>
      <c r="AK56" s="224"/>
      <c r="AL56" s="224"/>
      <c r="AM56" s="224"/>
      <c r="AN56" s="255"/>
      <c r="AO56" s="207">
        <v>7.9869421487603301E-2</v>
      </c>
      <c r="AP56" s="207"/>
      <c r="AQ56" s="207"/>
      <c r="AR56" s="207"/>
      <c r="AS56" s="200">
        <f t="shared" si="1"/>
        <v>7.9869421487603301E-2</v>
      </c>
      <c r="AT56" s="242"/>
      <c r="AU56" s="242"/>
      <c r="AV56" s="242"/>
      <c r="AW56" s="224"/>
      <c r="AX56" s="224"/>
      <c r="AY56" s="224"/>
      <c r="AZ56" s="224"/>
      <c r="BA56" s="255"/>
      <c r="BB56" s="224"/>
      <c r="BC56" s="357" t="s">
        <v>194</v>
      </c>
      <c r="BD56" s="366" t="s">
        <v>171</v>
      </c>
    </row>
    <row r="57" spans="1:58" s="25" customFormat="1" outlineLevel="1" x14ac:dyDescent="0.4">
      <c r="A57" s="306">
        <v>8.4</v>
      </c>
      <c r="B57" s="316" t="s">
        <v>82</v>
      </c>
      <c r="C57" s="202" t="s">
        <v>59</v>
      </c>
      <c r="D57" s="202" t="str">
        <f t="shared" si="15"/>
        <v>MERC/CAPEX/20162017/01426</v>
      </c>
      <c r="E57" s="203">
        <f t="shared" si="15"/>
        <v>42403</v>
      </c>
      <c r="F57" s="203">
        <f t="shared" si="14"/>
        <v>42768</v>
      </c>
      <c r="G57" s="204">
        <f>0.96*210/1210</f>
        <v>0.16661157024793388</v>
      </c>
      <c r="H57" s="204">
        <f>0.96*210/1210</f>
        <v>0.16661157024793388</v>
      </c>
      <c r="I57" s="221"/>
      <c r="J57" s="221"/>
      <c r="K57" s="222">
        <f t="shared" si="0"/>
        <v>42768</v>
      </c>
      <c r="L57" s="223"/>
      <c r="M57" s="223"/>
      <c r="N57" s="223"/>
      <c r="O57" s="355"/>
      <c r="P57" s="207">
        <v>0</v>
      </c>
      <c r="Q57" s="207"/>
      <c r="R57" s="207"/>
      <c r="S57" s="207"/>
      <c r="T57" s="207">
        <f t="shared" si="3"/>
        <v>0</v>
      </c>
      <c r="U57" s="224"/>
      <c r="V57" s="224"/>
      <c r="W57" s="224"/>
      <c r="X57" s="224"/>
      <c r="Y57" s="224"/>
      <c r="Z57" s="224"/>
      <c r="AA57" s="224"/>
      <c r="AB57" s="255"/>
      <c r="AC57" s="208"/>
      <c r="AD57" s="208"/>
      <c r="AE57" s="208"/>
      <c r="AF57" s="208"/>
      <c r="AG57" s="236"/>
      <c r="AH57" s="236"/>
      <c r="AI57" s="236"/>
      <c r="AJ57" s="224"/>
      <c r="AK57" s="224"/>
      <c r="AL57" s="224"/>
      <c r="AM57" s="224"/>
      <c r="AN57" s="255"/>
      <c r="AO57" s="207">
        <v>0</v>
      </c>
      <c r="AP57" s="207"/>
      <c r="AQ57" s="207"/>
      <c r="AR57" s="207"/>
      <c r="AS57" s="200">
        <f t="shared" si="1"/>
        <v>0</v>
      </c>
      <c r="AT57" s="242"/>
      <c r="AU57" s="242"/>
      <c r="AV57" s="242"/>
      <c r="AW57" s="224"/>
      <c r="AX57" s="224"/>
      <c r="AY57" s="224"/>
      <c r="AZ57" s="224"/>
      <c r="BA57" s="255"/>
      <c r="BB57" s="224"/>
      <c r="BC57" s="355"/>
      <c r="BD57" s="366" t="s">
        <v>162</v>
      </c>
    </row>
    <row r="58" spans="1:58" s="25" customFormat="1" ht="31.5" outlineLevel="1" x14ac:dyDescent="0.4">
      <c r="A58" s="306">
        <v>8.5</v>
      </c>
      <c r="B58" s="316" t="s">
        <v>83</v>
      </c>
      <c r="C58" s="202" t="s">
        <v>59</v>
      </c>
      <c r="D58" s="202" t="str">
        <f t="shared" si="15"/>
        <v>MERC/CAPEX/20162017/01426</v>
      </c>
      <c r="E58" s="203">
        <f t="shared" si="15"/>
        <v>42403</v>
      </c>
      <c r="F58" s="203">
        <f t="shared" si="14"/>
        <v>42768</v>
      </c>
      <c r="G58" s="204">
        <f>0.65*210/1210</f>
        <v>0.11280991735537189</v>
      </c>
      <c r="H58" s="204">
        <f>0.65*210/1210</f>
        <v>0.11280991735537189</v>
      </c>
      <c r="I58" s="221"/>
      <c r="J58" s="221"/>
      <c r="K58" s="222">
        <f t="shared" si="0"/>
        <v>42768</v>
      </c>
      <c r="L58" s="223"/>
      <c r="M58" s="223"/>
      <c r="N58" s="223"/>
      <c r="O58" s="355"/>
      <c r="P58" s="207">
        <v>0</v>
      </c>
      <c r="Q58" s="207"/>
      <c r="R58" s="207"/>
      <c r="S58" s="207"/>
      <c r="T58" s="207">
        <f t="shared" si="3"/>
        <v>0</v>
      </c>
      <c r="U58" s="224"/>
      <c r="V58" s="224"/>
      <c r="W58" s="224"/>
      <c r="X58" s="224"/>
      <c r="Y58" s="224"/>
      <c r="Z58" s="224"/>
      <c r="AA58" s="224"/>
      <c r="AB58" s="255"/>
      <c r="AC58" s="208"/>
      <c r="AD58" s="208"/>
      <c r="AE58" s="208"/>
      <c r="AF58" s="208"/>
      <c r="AG58" s="236"/>
      <c r="AH58" s="236"/>
      <c r="AI58" s="236"/>
      <c r="AJ58" s="224"/>
      <c r="AK58" s="224"/>
      <c r="AL58" s="224"/>
      <c r="AM58" s="224"/>
      <c r="AN58" s="255"/>
      <c r="AO58" s="207">
        <v>0</v>
      </c>
      <c r="AP58" s="207"/>
      <c r="AQ58" s="207"/>
      <c r="AR58" s="207"/>
      <c r="AS58" s="200">
        <f t="shared" si="1"/>
        <v>0</v>
      </c>
      <c r="AT58" s="242"/>
      <c r="AU58" s="242"/>
      <c r="AV58" s="242"/>
      <c r="AW58" s="224"/>
      <c r="AX58" s="224"/>
      <c r="AY58" s="224"/>
      <c r="AZ58" s="224"/>
      <c r="BA58" s="255"/>
      <c r="BB58" s="224"/>
      <c r="BC58" s="355"/>
      <c r="BD58" s="366" t="s">
        <v>162</v>
      </c>
    </row>
    <row r="59" spans="1:58" s="25" customFormat="1" ht="31.5" outlineLevel="1" x14ac:dyDescent="0.4">
      <c r="A59" s="306">
        <v>8.6</v>
      </c>
      <c r="B59" s="316" t="s">
        <v>84</v>
      </c>
      <c r="C59" s="202" t="s">
        <v>59</v>
      </c>
      <c r="D59" s="202" t="str">
        <f t="shared" si="15"/>
        <v>MERC/CAPEX/20162017/01426</v>
      </c>
      <c r="E59" s="203">
        <f t="shared" si="15"/>
        <v>42403</v>
      </c>
      <c r="F59" s="203">
        <f t="shared" si="14"/>
        <v>42768</v>
      </c>
      <c r="G59" s="204">
        <f>0.41*210/1210</f>
        <v>7.1157024793388424E-2</v>
      </c>
      <c r="H59" s="204">
        <f>0.41*210/1210</f>
        <v>7.1157024793388424E-2</v>
      </c>
      <c r="I59" s="221"/>
      <c r="J59" s="221"/>
      <c r="K59" s="222">
        <f t="shared" si="0"/>
        <v>42768</v>
      </c>
      <c r="L59" s="223"/>
      <c r="M59" s="223"/>
      <c r="N59" s="223"/>
      <c r="O59" s="355"/>
      <c r="P59" s="207">
        <v>0</v>
      </c>
      <c r="Q59" s="207"/>
      <c r="R59" s="207"/>
      <c r="S59" s="207"/>
      <c r="T59" s="207">
        <f t="shared" si="3"/>
        <v>0</v>
      </c>
      <c r="U59" s="224"/>
      <c r="V59" s="224"/>
      <c r="W59" s="224"/>
      <c r="X59" s="224"/>
      <c r="Y59" s="224"/>
      <c r="Z59" s="224"/>
      <c r="AA59" s="224"/>
      <c r="AB59" s="255"/>
      <c r="AC59" s="208"/>
      <c r="AD59" s="208"/>
      <c r="AE59" s="208"/>
      <c r="AF59" s="208"/>
      <c r="AG59" s="236"/>
      <c r="AH59" s="236"/>
      <c r="AI59" s="236"/>
      <c r="AJ59" s="224"/>
      <c r="AK59" s="224"/>
      <c r="AL59" s="224"/>
      <c r="AM59" s="224"/>
      <c r="AN59" s="255"/>
      <c r="AO59" s="207">
        <v>0</v>
      </c>
      <c r="AP59" s="207"/>
      <c r="AQ59" s="207"/>
      <c r="AR59" s="207"/>
      <c r="AS59" s="200">
        <f t="shared" si="1"/>
        <v>0</v>
      </c>
      <c r="AT59" s="242"/>
      <c r="AU59" s="242"/>
      <c r="AV59" s="242"/>
      <c r="AW59" s="224"/>
      <c r="AX59" s="224"/>
      <c r="AY59" s="224"/>
      <c r="AZ59" s="224"/>
      <c r="BA59" s="255"/>
      <c r="BB59" s="224"/>
      <c r="BC59" s="355"/>
      <c r="BD59" s="365" t="s">
        <v>162</v>
      </c>
    </row>
    <row r="60" spans="1:58" outlineLevel="1" x14ac:dyDescent="0.4">
      <c r="A60" s="306"/>
      <c r="B60" s="316" t="s">
        <v>31</v>
      </c>
      <c r="C60" s="202" t="s">
        <v>31</v>
      </c>
      <c r="D60" s="202" t="str">
        <f t="shared" si="15"/>
        <v>MERC/CAPEX/20162017/01426</v>
      </c>
      <c r="E60" s="203">
        <f t="shared" si="15"/>
        <v>42403</v>
      </c>
      <c r="F60" s="203">
        <f t="shared" si="14"/>
        <v>42768</v>
      </c>
      <c r="G60" s="204">
        <f>0.43*210/1210</f>
        <v>7.4628099173553716E-2</v>
      </c>
      <c r="H60" s="204">
        <f>0.43*210/1210</f>
        <v>7.4628099173553716E-2</v>
      </c>
      <c r="I60" s="221"/>
      <c r="J60" s="221"/>
      <c r="K60" s="222">
        <f t="shared" si="0"/>
        <v>42768</v>
      </c>
      <c r="L60" s="223"/>
      <c r="M60" s="223"/>
      <c r="N60" s="223"/>
      <c r="O60" s="355"/>
      <c r="P60" s="207">
        <v>0</v>
      </c>
      <c r="Q60" s="207"/>
      <c r="R60" s="207"/>
      <c r="S60" s="207"/>
      <c r="T60" s="207">
        <f t="shared" si="3"/>
        <v>0</v>
      </c>
      <c r="U60" s="224"/>
      <c r="V60" s="224"/>
      <c r="W60" s="224"/>
      <c r="X60" s="224"/>
      <c r="Y60" s="224"/>
      <c r="Z60" s="224"/>
      <c r="AA60" s="224"/>
      <c r="AB60" s="255"/>
      <c r="AC60" s="208"/>
      <c r="AD60" s="208"/>
      <c r="AE60" s="208"/>
      <c r="AF60" s="208"/>
      <c r="AG60" s="236"/>
      <c r="AH60" s="236"/>
      <c r="AI60" s="236"/>
      <c r="AJ60" s="224"/>
      <c r="AK60" s="224"/>
      <c r="AL60" s="224"/>
      <c r="AM60" s="224"/>
      <c r="AN60" s="255"/>
      <c r="AO60" s="207">
        <v>0</v>
      </c>
      <c r="AP60" s="207"/>
      <c r="AQ60" s="207"/>
      <c r="AR60" s="207"/>
      <c r="AS60" s="200">
        <f t="shared" si="1"/>
        <v>0</v>
      </c>
      <c r="AT60" s="242"/>
      <c r="AU60" s="242"/>
      <c r="AV60" s="242"/>
      <c r="AW60" s="224"/>
      <c r="AX60" s="224"/>
      <c r="AY60" s="224"/>
      <c r="AZ60" s="224"/>
      <c r="BA60" s="255"/>
      <c r="BB60" s="224"/>
      <c r="BC60" s="355"/>
      <c r="BD60" s="365" t="s">
        <v>164</v>
      </c>
    </row>
    <row r="61" spans="1:58" s="10" customFormat="1" ht="63" outlineLevel="1" x14ac:dyDescent="0.25">
      <c r="A61" s="301">
        <v>14</v>
      </c>
      <c r="B61" s="302" t="s">
        <v>142</v>
      </c>
      <c r="C61" s="197" t="s">
        <v>58</v>
      </c>
      <c r="D61" s="197" t="s">
        <v>157</v>
      </c>
      <c r="E61" s="198">
        <v>43605</v>
      </c>
      <c r="F61" s="198">
        <v>43760</v>
      </c>
      <c r="G61" s="199">
        <f>SUM(G62:G65)</f>
        <v>13.719999999999999</v>
      </c>
      <c r="H61" s="199">
        <f>SUM(H62:H65)</f>
        <v>13.72861</v>
      </c>
      <c r="I61" s="225"/>
      <c r="J61" s="225"/>
      <c r="K61" s="145">
        <f t="shared" si="0"/>
        <v>43760</v>
      </c>
      <c r="L61" s="227"/>
      <c r="M61" s="227"/>
      <c r="N61" s="227"/>
      <c r="O61" s="353"/>
      <c r="P61" s="200">
        <v>0</v>
      </c>
      <c r="Q61" s="200"/>
      <c r="R61" s="200"/>
      <c r="S61" s="200"/>
      <c r="T61" s="207">
        <f t="shared" si="3"/>
        <v>0</v>
      </c>
      <c r="U61" s="232"/>
      <c r="V61" s="232"/>
      <c r="W61" s="232"/>
      <c r="X61" s="232"/>
      <c r="Y61" s="232"/>
      <c r="Z61" s="232"/>
      <c r="AA61" s="232"/>
      <c r="AB61" s="254"/>
      <c r="AC61" s="201"/>
      <c r="AD61" s="201"/>
      <c r="AE61" s="201"/>
      <c r="AF61" s="201"/>
      <c r="AG61" s="235"/>
      <c r="AH61" s="235"/>
      <c r="AI61" s="235"/>
      <c r="AJ61" s="232"/>
      <c r="AK61" s="232"/>
      <c r="AL61" s="232"/>
      <c r="AM61" s="232"/>
      <c r="AN61" s="254"/>
      <c r="AO61" s="200"/>
      <c r="AP61" s="200"/>
      <c r="AQ61" s="200"/>
      <c r="AR61" s="200"/>
      <c r="AS61" s="200">
        <f t="shared" si="1"/>
        <v>0</v>
      </c>
      <c r="AT61" s="241"/>
      <c r="AU61" s="241"/>
      <c r="AV61" s="241"/>
      <c r="AW61" s="232"/>
      <c r="AX61" s="232"/>
      <c r="AY61" s="232"/>
      <c r="AZ61" s="232"/>
      <c r="BA61" s="254"/>
      <c r="BB61" s="232"/>
      <c r="BC61" s="353"/>
      <c r="BD61" s="82" t="s">
        <v>164</v>
      </c>
      <c r="BE61" s="38"/>
      <c r="BF61" s="113"/>
    </row>
    <row r="62" spans="1:58" ht="120" outlineLevel="1" x14ac:dyDescent="0.25">
      <c r="A62" s="306">
        <v>14.1</v>
      </c>
      <c r="B62" s="316" t="s">
        <v>143</v>
      </c>
      <c r="C62" s="202" t="s">
        <v>59</v>
      </c>
      <c r="D62" s="202" t="str">
        <f>D61</f>
        <v>MERC/CAPEX/2019-2020/915</v>
      </c>
      <c r="E62" s="203">
        <f>E61</f>
        <v>43605</v>
      </c>
      <c r="F62" s="203">
        <f t="shared" ref="F62:F65" si="16">IF(F61=0,"-",F61)</f>
        <v>43760</v>
      </c>
      <c r="G62" s="213">
        <v>5.54</v>
      </c>
      <c r="H62" s="213">
        <v>5.54</v>
      </c>
      <c r="I62" s="221"/>
      <c r="J62" s="221"/>
      <c r="K62" s="151">
        <f t="shared" si="0"/>
        <v>43760</v>
      </c>
      <c r="L62" s="220">
        <v>43655</v>
      </c>
      <c r="M62" s="220">
        <v>44126</v>
      </c>
      <c r="N62" s="231"/>
      <c r="O62" s="360" t="s">
        <v>219</v>
      </c>
      <c r="P62" s="214">
        <v>0</v>
      </c>
      <c r="Q62" s="214">
        <v>0</v>
      </c>
      <c r="R62" s="214">
        <v>0</v>
      </c>
      <c r="S62" s="214">
        <v>0</v>
      </c>
      <c r="T62" s="207">
        <f t="shared" si="3"/>
        <v>0</v>
      </c>
      <c r="U62" s="233">
        <v>0</v>
      </c>
      <c r="V62" s="164">
        <v>0</v>
      </c>
      <c r="W62" s="233">
        <v>5.54</v>
      </c>
      <c r="X62" s="233"/>
      <c r="Y62" s="233"/>
      <c r="Z62" s="233"/>
      <c r="AA62" s="233"/>
      <c r="AB62" s="256"/>
      <c r="AC62" s="201">
        <v>0</v>
      </c>
      <c r="AD62" s="201">
        <v>0</v>
      </c>
      <c r="AE62" s="201">
        <v>0</v>
      </c>
      <c r="AF62" s="201">
        <v>0</v>
      </c>
      <c r="AG62" s="178">
        <v>0</v>
      </c>
      <c r="AH62" s="178">
        <v>0</v>
      </c>
      <c r="AI62" s="178">
        <v>1</v>
      </c>
      <c r="AJ62" s="233"/>
      <c r="AK62" s="233"/>
      <c r="AL62" s="233"/>
      <c r="AM62" s="233"/>
      <c r="AN62" s="256"/>
      <c r="AO62" s="214">
        <v>0</v>
      </c>
      <c r="AP62" s="214">
        <v>0</v>
      </c>
      <c r="AQ62" s="214">
        <v>0</v>
      </c>
      <c r="AR62" s="214">
        <v>0</v>
      </c>
      <c r="AS62" s="200">
        <f t="shared" si="1"/>
        <v>0</v>
      </c>
      <c r="AT62" s="243"/>
      <c r="AU62" s="244"/>
      <c r="AV62" s="245">
        <v>5.54</v>
      </c>
      <c r="AW62" s="233"/>
      <c r="AX62" s="233"/>
      <c r="AY62" s="233"/>
      <c r="AZ62" s="233"/>
      <c r="BA62" s="256"/>
      <c r="BB62" s="224"/>
      <c r="BC62" s="367" t="s">
        <v>220</v>
      </c>
      <c r="BD62" s="82" t="s">
        <v>160</v>
      </c>
    </row>
    <row r="63" spans="1:58" ht="63" outlineLevel="1" x14ac:dyDescent="0.4">
      <c r="A63" s="306">
        <v>14.2</v>
      </c>
      <c r="B63" s="316" t="s">
        <v>144</v>
      </c>
      <c r="C63" s="202" t="s">
        <v>59</v>
      </c>
      <c r="D63" s="202" t="str">
        <f t="shared" ref="D63:E65" si="17">D62</f>
        <v>MERC/CAPEX/2019-2020/915</v>
      </c>
      <c r="E63" s="203">
        <f t="shared" si="17"/>
        <v>43605</v>
      </c>
      <c r="F63" s="203">
        <f t="shared" si="16"/>
        <v>43760</v>
      </c>
      <c r="G63" s="213">
        <v>1.71</v>
      </c>
      <c r="H63" s="213">
        <v>1.71861</v>
      </c>
      <c r="I63" s="221"/>
      <c r="J63" s="221"/>
      <c r="K63" s="222">
        <f t="shared" si="0"/>
        <v>43760</v>
      </c>
      <c r="L63" s="228">
        <v>44452</v>
      </c>
      <c r="M63" s="228">
        <v>44126</v>
      </c>
      <c r="N63" s="228">
        <v>44466</v>
      </c>
      <c r="O63" s="358" t="s">
        <v>253</v>
      </c>
      <c r="P63" s="207">
        <v>0</v>
      </c>
      <c r="Q63" s="207">
        <v>0</v>
      </c>
      <c r="R63" s="207">
        <v>0</v>
      </c>
      <c r="S63" s="207">
        <f>17186100/10^7</f>
        <v>1.71861</v>
      </c>
      <c r="T63" s="207">
        <f t="shared" si="3"/>
        <v>1.71861</v>
      </c>
      <c r="U63" s="224"/>
      <c r="V63" s="224"/>
      <c r="W63" s="224"/>
      <c r="X63" s="224"/>
      <c r="Y63" s="224"/>
      <c r="Z63" s="224"/>
      <c r="AA63" s="224"/>
      <c r="AB63" s="255"/>
      <c r="AC63" s="208">
        <v>0</v>
      </c>
      <c r="AD63" s="208">
        <v>0</v>
      </c>
      <c r="AE63" s="208">
        <v>0</v>
      </c>
      <c r="AF63" s="208">
        <v>1</v>
      </c>
      <c r="AG63" s="236"/>
      <c r="AH63" s="236"/>
      <c r="AI63" s="236"/>
      <c r="AJ63" s="224"/>
      <c r="AK63" s="224"/>
      <c r="AL63" s="224"/>
      <c r="AM63" s="224"/>
      <c r="AN63" s="255"/>
      <c r="AO63" s="207">
        <v>0</v>
      </c>
      <c r="AP63" s="207">
        <v>0</v>
      </c>
      <c r="AQ63" s="207">
        <v>0</v>
      </c>
      <c r="AR63" s="207">
        <f>17186100/10^7</f>
        <v>1.71861</v>
      </c>
      <c r="AS63" s="200">
        <f t="shared" si="1"/>
        <v>1.71861</v>
      </c>
      <c r="AT63" s="242"/>
      <c r="AU63" s="242"/>
      <c r="AV63" s="242"/>
      <c r="AW63" s="224"/>
      <c r="AX63" s="224"/>
      <c r="AY63" s="224"/>
      <c r="AZ63" s="224"/>
      <c r="BA63" s="255"/>
      <c r="BB63" s="224"/>
      <c r="BC63" s="357" t="s">
        <v>221</v>
      </c>
      <c r="BD63" s="365" t="s">
        <v>171</v>
      </c>
    </row>
    <row r="64" spans="1:58" ht="107.25" outlineLevel="1" x14ac:dyDescent="0.4">
      <c r="A64" s="306">
        <v>14.3</v>
      </c>
      <c r="B64" s="316" t="s">
        <v>145</v>
      </c>
      <c r="C64" s="202" t="s">
        <v>59</v>
      </c>
      <c r="D64" s="202" t="str">
        <f t="shared" si="17"/>
        <v>MERC/CAPEX/2019-2020/915</v>
      </c>
      <c r="E64" s="203">
        <f t="shared" si="17"/>
        <v>43605</v>
      </c>
      <c r="F64" s="203">
        <f t="shared" si="16"/>
        <v>43760</v>
      </c>
      <c r="G64" s="213">
        <v>6.47</v>
      </c>
      <c r="H64" s="213">
        <v>6.47</v>
      </c>
      <c r="I64" s="221"/>
      <c r="J64" s="221"/>
      <c r="K64" s="222">
        <f t="shared" si="0"/>
        <v>43760</v>
      </c>
      <c r="L64" s="228">
        <v>43887</v>
      </c>
      <c r="M64" s="228">
        <v>44126</v>
      </c>
      <c r="N64" s="228">
        <v>44762</v>
      </c>
      <c r="O64" s="354" t="s">
        <v>254</v>
      </c>
      <c r="P64" s="207">
        <v>0</v>
      </c>
      <c r="Q64" s="207">
        <f>61082700/10^7</f>
        <v>6.1082700000000001</v>
      </c>
      <c r="R64" s="207"/>
      <c r="S64" s="207"/>
      <c r="T64" s="207">
        <f t="shared" si="3"/>
        <v>6.1082700000000001</v>
      </c>
      <c r="U64" s="224"/>
      <c r="V64" s="224"/>
      <c r="W64" s="224"/>
      <c r="X64" s="224"/>
      <c r="Y64" s="224"/>
      <c r="Z64" s="224"/>
      <c r="AA64" s="224"/>
      <c r="AB64" s="255"/>
      <c r="AC64" s="208">
        <v>0</v>
      </c>
      <c r="AD64" s="208">
        <v>1</v>
      </c>
      <c r="AE64" s="208"/>
      <c r="AF64" s="208"/>
      <c r="AG64" s="236"/>
      <c r="AH64" s="236"/>
      <c r="AI64" s="236"/>
      <c r="AJ64" s="224"/>
      <c r="AK64" s="224"/>
      <c r="AL64" s="224"/>
      <c r="AM64" s="224"/>
      <c r="AN64" s="255"/>
      <c r="AO64" s="207">
        <v>0</v>
      </c>
      <c r="AP64" s="207">
        <v>0</v>
      </c>
      <c r="AQ64" s="207">
        <f>61082700/10^7</f>
        <v>6.1082700000000001</v>
      </c>
      <c r="AR64" s="207"/>
      <c r="AS64" s="200">
        <f t="shared" si="1"/>
        <v>6.1082700000000001</v>
      </c>
      <c r="AT64" s="242"/>
      <c r="AU64" s="242"/>
      <c r="AV64" s="242"/>
      <c r="AW64" s="224"/>
      <c r="AX64" s="224"/>
      <c r="AY64" s="224"/>
      <c r="AZ64" s="224"/>
      <c r="BA64" s="255"/>
      <c r="BB64" s="224"/>
      <c r="BC64" s="357" t="s">
        <v>199</v>
      </c>
      <c r="BD64" s="365" t="s">
        <v>171</v>
      </c>
    </row>
    <row r="65" spans="1:58" outlineLevel="1" x14ac:dyDescent="0.4">
      <c r="A65" s="306"/>
      <c r="B65" s="316" t="s">
        <v>31</v>
      </c>
      <c r="C65" s="202" t="s">
        <v>31</v>
      </c>
      <c r="D65" s="202" t="str">
        <f t="shared" si="17"/>
        <v>MERC/CAPEX/2019-2020/915</v>
      </c>
      <c r="E65" s="203">
        <f t="shared" si="17"/>
        <v>43605</v>
      </c>
      <c r="F65" s="203">
        <f t="shared" si="16"/>
        <v>43760</v>
      </c>
      <c r="G65" s="213">
        <v>0</v>
      </c>
      <c r="H65" s="213">
        <v>0</v>
      </c>
      <c r="I65" s="221"/>
      <c r="J65" s="221"/>
      <c r="K65" s="222">
        <f t="shared" si="0"/>
        <v>43760</v>
      </c>
      <c r="L65" s="223"/>
      <c r="M65" s="223"/>
      <c r="N65" s="223"/>
      <c r="O65" s="355"/>
      <c r="P65" s="207">
        <v>0</v>
      </c>
      <c r="Q65" s="207"/>
      <c r="R65" s="207"/>
      <c r="S65" s="207"/>
      <c r="T65" s="207">
        <f t="shared" si="3"/>
        <v>0</v>
      </c>
      <c r="U65" s="224"/>
      <c r="V65" s="224"/>
      <c r="W65" s="224"/>
      <c r="X65" s="224"/>
      <c r="Y65" s="224"/>
      <c r="Z65" s="224"/>
      <c r="AA65" s="224"/>
      <c r="AB65" s="255"/>
      <c r="AC65" s="208"/>
      <c r="AD65" s="208"/>
      <c r="AE65" s="208"/>
      <c r="AF65" s="208"/>
      <c r="AG65" s="236"/>
      <c r="AH65" s="236"/>
      <c r="AI65" s="236"/>
      <c r="AJ65" s="224"/>
      <c r="AK65" s="224"/>
      <c r="AL65" s="224"/>
      <c r="AM65" s="224"/>
      <c r="AN65" s="255"/>
      <c r="AO65" s="207">
        <v>0</v>
      </c>
      <c r="AP65" s="207"/>
      <c r="AQ65" s="207"/>
      <c r="AR65" s="207"/>
      <c r="AS65" s="200">
        <f t="shared" si="1"/>
        <v>0</v>
      </c>
      <c r="AT65" s="242"/>
      <c r="AU65" s="242"/>
      <c r="AV65" s="242"/>
      <c r="AW65" s="224"/>
      <c r="AX65" s="224"/>
      <c r="AY65" s="224"/>
      <c r="AZ65" s="224"/>
      <c r="BA65" s="255"/>
      <c r="BB65" s="224"/>
      <c r="BC65" s="355"/>
      <c r="BD65" s="366" t="s">
        <v>164</v>
      </c>
    </row>
    <row r="66" spans="1:58" s="10" customFormat="1" ht="63" outlineLevel="1" x14ac:dyDescent="0.25">
      <c r="A66" s="301" t="s">
        <v>146</v>
      </c>
      <c r="B66" s="302" t="s">
        <v>147</v>
      </c>
      <c r="C66" s="197" t="s">
        <v>58</v>
      </c>
      <c r="D66" s="197" t="s">
        <v>158</v>
      </c>
      <c r="E66" s="198">
        <v>41913</v>
      </c>
      <c r="F66" s="198">
        <v>41968</v>
      </c>
      <c r="G66" s="199">
        <f>SUM(G67)</f>
        <v>1.91</v>
      </c>
      <c r="H66" s="199">
        <f>SUM(H67)</f>
        <v>1.91</v>
      </c>
      <c r="I66" s="225"/>
      <c r="J66" s="225"/>
      <c r="K66" s="226">
        <f t="shared" si="0"/>
        <v>41968</v>
      </c>
      <c r="L66" s="227"/>
      <c r="M66" s="227"/>
      <c r="N66" s="227"/>
      <c r="O66" s="353"/>
      <c r="P66" s="200">
        <v>0</v>
      </c>
      <c r="Q66" s="200"/>
      <c r="R66" s="200"/>
      <c r="S66" s="200"/>
      <c r="T66" s="207">
        <f t="shared" si="3"/>
        <v>0</v>
      </c>
      <c r="U66" s="232"/>
      <c r="V66" s="232"/>
      <c r="W66" s="232"/>
      <c r="X66" s="232"/>
      <c r="Y66" s="232"/>
      <c r="Z66" s="232"/>
      <c r="AA66" s="232"/>
      <c r="AB66" s="254"/>
      <c r="AC66" s="201"/>
      <c r="AD66" s="201"/>
      <c r="AE66" s="201"/>
      <c r="AF66" s="201"/>
      <c r="AG66" s="235"/>
      <c r="AH66" s="235"/>
      <c r="AI66" s="235"/>
      <c r="AJ66" s="232"/>
      <c r="AK66" s="232"/>
      <c r="AL66" s="232"/>
      <c r="AM66" s="232"/>
      <c r="AN66" s="254"/>
      <c r="AO66" s="200"/>
      <c r="AP66" s="200"/>
      <c r="AQ66" s="200"/>
      <c r="AR66" s="200"/>
      <c r="AS66" s="200">
        <f t="shared" si="1"/>
        <v>0</v>
      </c>
      <c r="AT66" s="241"/>
      <c r="AU66" s="241"/>
      <c r="AV66" s="241"/>
      <c r="AW66" s="232"/>
      <c r="AX66" s="232"/>
      <c r="AY66" s="232"/>
      <c r="AZ66" s="232"/>
      <c r="BA66" s="254"/>
      <c r="BB66" s="232"/>
      <c r="BC66" s="353"/>
      <c r="BD66" s="365" t="s">
        <v>164</v>
      </c>
      <c r="BE66" s="38"/>
      <c r="BF66" s="113"/>
    </row>
    <row r="67" spans="1:58" ht="47.25" outlineLevel="1" x14ac:dyDescent="0.4">
      <c r="A67" s="312" t="s">
        <v>239</v>
      </c>
      <c r="B67" s="320" t="s">
        <v>148</v>
      </c>
      <c r="C67" s="209" t="s">
        <v>59</v>
      </c>
      <c r="D67" s="209" t="str">
        <f>D66</f>
        <v>MERC/TECH 1/CAPEX/20142015/01218</v>
      </c>
      <c r="E67" s="211">
        <f>E66</f>
        <v>41913</v>
      </c>
      <c r="F67" s="203">
        <f>IF(F66=0,"-",F66)</f>
        <v>41968</v>
      </c>
      <c r="G67" s="210">
        <v>1.91</v>
      </c>
      <c r="H67" s="210">
        <v>1.91</v>
      </c>
      <c r="I67" s="221"/>
      <c r="J67" s="221"/>
      <c r="K67" s="222">
        <f t="shared" si="0"/>
        <v>41968</v>
      </c>
      <c r="L67" s="228">
        <v>42576</v>
      </c>
      <c r="M67" s="228">
        <v>42699</v>
      </c>
      <c r="N67" s="228">
        <v>43451</v>
      </c>
      <c r="O67" s="357" t="s">
        <v>200</v>
      </c>
      <c r="P67" s="207">
        <v>0.69702600000000003</v>
      </c>
      <c r="Q67" s="207"/>
      <c r="R67" s="207"/>
      <c r="S67" s="207"/>
      <c r="T67" s="207">
        <f t="shared" si="3"/>
        <v>0.69702600000000003</v>
      </c>
      <c r="U67" s="224"/>
      <c r="V67" s="224"/>
      <c r="W67" s="224"/>
      <c r="X67" s="224"/>
      <c r="Y67" s="224"/>
      <c r="Z67" s="224"/>
      <c r="AA67" s="224"/>
      <c r="AB67" s="255"/>
      <c r="AC67" s="208">
        <v>1</v>
      </c>
      <c r="AD67" s="208"/>
      <c r="AE67" s="208"/>
      <c r="AF67" s="208"/>
      <c r="AG67" s="236"/>
      <c r="AH67" s="236"/>
      <c r="AI67" s="236"/>
      <c r="AJ67" s="224"/>
      <c r="AK67" s="224"/>
      <c r="AL67" s="224"/>
      <c r="AM67" s="224"/>
      <c r="AN67" s="255"/>
      <c r="AO67" s="207">
        <v>0.69702600000000003</v>
      </c>
      <c r="AP67" s="207"/>
      <c r="AQ67" s="207"/>
      <c r="AR67" s="207"/>
      <c r="AS67" s="200">
        <f t="shared" si="1"/>
        <v>0.69702600000000003</v>
      </c>
      <c r="AT67" s="242"/>
      <c r="AU67" s="242"/>
      <c r="AV67" s="242"/>
      <c r="AW67" s="224"/>
      <c r="AX67" s="224"/>
      <c r="AY67" s="224"/>
      <c r="AZ67" s="224"/>
      <c r="BA67" s="255"/>
      <c r="BB67" s="224"/>
      <c r="BC67" s="354" t="s">
        <v>201</v>
      </c>
      <c r="BD67" s="366" t="s">
        <v>171</v>
      </c>
    </row>
    <row r="68" spans="1:58" s="10" customFormat="1" ht="63" outlineLevel="1" x14ac:dyDescent="0.25">
      <c r="A68" s="301" t="s">
        <v>85</v>
      </c>
      <c r="B68" s="302" t="s">
        <v>86</v>
      </c>
      <c r="C68" s="197" t="s">
        <v>58</v>
      </c>
      <c r="D68" s="197" t="s">
        <v>87</v>
      </c>
      <c r="E68" s="198">
        <v>42403</v>
      </c>
      <c r="F68" s="198">
        <v>42585</v>
      </c>
      <c r="G68" s="199">
        <f>SUM(G69)</f>
        <v>2.6515053428571429</v>
      </c>
      <c r="H68" s="199">
        <f>SUM(H69)</f>
        <v>1.3257526714285714</v>
      </c>
      <c r="I68" s="225"/>
      <c r="J68" s="225"/>
      <c r="K68" s="226">
        <f t="shared" si="0"/>
        <v>42585</v>
      </c>
      <c r="L68" s="227"/>
      <c r="M68" s="227"/>
      <c r="N68" s="227"/>
      <c r="O68" s="353"/>
      <c r="P68" s="200"/>
      <c r="Q68" s="200"/>
      <c r="R68" s="200"/>
      <c r="S68" s="200"/>
      <c r="T68" s="207">
        <f t="shared" si="3"/>
        <v>0</v>
      </c>
      <c r="U68" s="232"/>
      <c r="V68" s="232"/>
      <c r="W68" s="232"/>
      <c r="X68" s="232"/>
      <c r="Y68" s="232"/>
      <c r="Z68" s="232"/>
      <c r="AA68" s="232"/>
      <c r="AB68" s="254"/>
      <c r="AC68" s="201"/>
      <c r="AD68" s="201"/>
      <c r="AE68" s="201"/>
      <c r="AF68" s="201"/>
      <c r="AG68" s="235"/>
      <c r="AH68" s="235"/>
      <c r="AI68" s="235"/>
      <c r="AJ68" s="232"/>
      <c r="AK68" s="232"/>
      <c r="AL68" s="232"/>
      <c r="AM68" s="232"/>
      <c r="AN68" s="254"/>
      <c r="AO68" s="200"/>
      <c r="AP68" s="200"/>
      <c r="AQ68" s="200"/>
      <c r="AR68" s="200"/>
      <c r="AS68" s="200">
        <f t="shared" si="1"/>
        <v>0</v>
      </c>
      <c r="AT68" s="241"/>
      <c r="AU68" s="241"/>
      <c r="AV68" s="241"/>
      <c r="AW68" s="232"/>
      <c r="AX68" s="232"/>
      <c r="AY68" s="232"/>
      <c r="AZ68" s="232"/>
      <c r="BA68" s="254"/>
      <c r="BB68" s="232"/>
      <c r="BC68" s="353"/>
      <c r="BD68" s="365" t="s">
        <v>164</v>
      </c>
      <c r="BE68" s="38"/>
      <c r="BF68" s="113"/>
    </row>
    <row r="69" spans="1:58" ht="47.25" outlineLevel="1" x14ac:dyDescent="0.4">
      <c r="A69" s="312" t="s">
        <v>240</v>
      </c>
      <c r="B69" s="320" t="s">
        <v>149</v>
      </c>
      <c r="C69" s="209" t="s">
        <v>59</v>
      </c>
      <c r="D69" s="209" t="str">
        <f>D68</f>
        <v>MERC/CAPEX/20162017/00423</v>
      </c>
      <c r="E69" s="215">
        <f>E68</f>
        <v>42403</v>
      </c>
      <c r="F69" s="203">
        <f>IF(F68=0,"-",F68)</f>
        <v>42585</v>
      </c>
      <c r="G69" s="216">
        <v>2.6515053428571429</v>
      </c>
      <c r="H69" s="210">
        <f>G69/2</f>
        <v>1.3257526714285714</v>
      </c>
      <c r="I69" s="221"/>
      <c r="J69" s="221"/>
      <c r="K69" s="222">
        <f t="shared" si="0"/>
        <v>42585</v>
      </c>
      <c r="L69" s="228">
        <v>43496</v>
      </c>
      <c r="M69" s="228">
        <v>43315</v>
      </c>
      <c r="N69" s="228">
        <v>43621</v>
      </c>
      <c r="O69" s="354" t="s">
        <v>202</v>
      </c>
      <c r="P69" s="207">
        <v>0</v>
      </c>
      <c r="Q69" s="217">
        <f>(28151999/10^7)/3*1</f>
        <v>0.9383999666666667</v>
      </c>
      <c r="R69" s="207"/>
      <c r="S69" s="207"/>
      <c r="T69" s="207">
        <f t="shared" si="3"/>
        <v>0.9383999666666667</v>
      </c>
      <c r="U69" s="224"/>
      <c r="V69" s="224"/>
      <c r="W69" s="224"/>
      <c r="X69" s="224"/>
      <c r="Y69" s="224"/>
      <c r="Z69" s="224"/>
      <c r="AA69" s="224"/>
      <c r="AB69" s="255"/>
      <c r="AC69" s="208"/>
      <c r="AD69" s="208">
        <v>1</v>
      </c>
      <c r="AE69" s="208"/>
      <c r="AF69" s="208"/>
      <c r="AG69" s="236"/>
      <c r="AH69" s="236"/>
      <c r="AI69" s="236"/>
      <c r="AJ69" s="224"/>
      <c r="AK69" s="224"/>
      <c r="AL69" s="224"/>
      <c r="AM69" s="224"/>
      <c r="AN69" s="255"/>
      <c r="AO69" s="207">
        <v>0</v>
      </c>
      <c r="AP69" s="217">
        <f>(28151999/10^7)/3*1</f>
        <v>0.9383999666666667</v>
      </c>
      <c r="AQ69" s="207"/>
      <c r="AR69" s="207"/>
      <c r="AS69" s="200">
        <f t="shared" si="1"/>
        <v>0.9383999666666667</v>
      </c>
      <c r="AT69" s="242"/>
      <c r="AU69" s="242"/>
      <c r="AV69" s="242"/>
      <c r="AW69" s="224"/>
      <c r="AX69" s="224"/>
      <c r="AY69" s="224"/>
      <c r="AZ69" s="224"/>
      <c r="BA69" s="255"/>
      <c r="BB69" s="224"/>
      <c r="BC69" s="354" t="s">
        <v>203</v>
      </c>
      <c r="BD69" s="366" t="s">
        <v>171</v>
      </c>
    </row>
    <row r="70" spans="1:58" s="10" customFormat="1" ht="31.5" outlineLevel="1" x14ac:dyDescent="0.25">
      <c r="A70" s="301" t="s">
        <v>88</v>
      </c>
      <c r="B70" s="302" t="s">
        <v>89</v>
      </c>
      <c r="C70" s="197" t="s">
        <v>58</v>
      </c>
      <c r="D70" s="197" t="s">
        <v>90</v>
      </c>
      <c r="E70" s="198">
        <v>42608</v>
      </c>
      <c r="F70" s="198">
        <v>42643</v>
      </c>
      <c r="G70" s="199">
        <f>SUM(G71)</f>
        <v>0</v>
      </c>
      <c r="H70" s="199">
        <f>SUM(H71)</f>
        <v>0</v>
      </c>
      <c r="I70" s="225"/>
      <c r="J70" s="225"/>
      <c r="K70" s="226">
        <f t="shared" si="0"/>
        <v>42643</v>
      </c>
      <c r="L70" s="227"/>
      <c r="M70" s="227"/>
      <c r="N70" s="227"/>
      <c r="O70" s="353"/>
      <c r="P70" s="200"/>
      <c r="Q70" s="200"/>
      <c r="R70" s="200"/>
      <c r="S70" s="200"/>
      <c r="T70" s="207">
        <f t="shared" si="3"/>
        <v>0</v>
      </c>
      <c r="U70" s="232"/>
      <c r="V70" s="232"/>
      <c r="W70" s="232"/>
      <c r="X70" s="232"/>
      <c r="Y70" s="232"/>
      <c r="Z70" s="232"/>
      <c r="AA70" s="232"/>
      <c r="AB70" s="254"/>
      <c r="AC70" s="201"/>
      <c r="AD70" s="201"/>
      <c r="AE70" s="201"/>
      <c r="AF70" s="201"/>
      <c r="AG70" s="235"/>
      <c r="AH70" s="235"/>
      <c r="AI70" s="235"/>
      <c r="AJ70" s="232"/>
      <c r="AK70" s="232"/>
      <c r="AL70" s="232"/>
      <c r="AM70" s="232"/>
      <c r="AN70" s="254"/>
      <c r="AO70" s="200"/>
      <c r="AP70" s="200"/>
      <c r="AQ70" s="200"/>
      <c r="AR70" s="200"/>
      <c r="AS70" s="200">
        <f t="shared" si="1"/>
        <v>0</v>
      </c>
      <c r="AT70" s="241"/>
      <c r="AU70" s="241"/>
      <c r="AV70" s="241"/>
      <c r="AW70" s="232"/>
      <c r="AX70" s="232"/>
      <c r="AY70" s="232"/>
      <c r="AZ70" s="232"/>
      <c r="BA70" s="254"/>
      <c r="BB70" s="232"/>
      <c r="BC70" s="353"/>
      <c r="BD70" s="365" t="s">
        <v>164</v>
      </c>
      <c r="BE70" s="38"/>
      <c r="BF70" s="113"/>
    </row>
    <row r="71" spans="1:58" ht="31.5" outlineLevel="1" x14ac:dyDescent="0.4">
      <c r="A71" s="312" t="s">
        <v>241</v>
      </c>
      <c r="B71" s="320" t="s">
        <v>150</v>
      </c>
      <c r="C71" s="209" t="s">
        <v>59</v>
      </c>
      <c r="D71" s="209" t="str">
        <f>D70</f>
        <v>MERC/CAPEX/20162017/00774</v>
      </c>
      <c r="E71" s="215">
        <f>E70</f>
        <v>42608</v>
      </c>
      <c r="F71" s="203">
        <f>IF(F70=0,"-",F70)</f>
        <v>42643</v>
      </c>
      <c r="G71" s="210"/>
      <c r="H71" s="210"/>
      <c r="I71" s="221"/>
      <c r="J71" s="221"/>
      <c r="K71" s="222">
        <f t="shared" si="0"/>
        <v>42643</v>
      </c>
      <c r="L71" s="223"/>
      <c r="M71" s="223"/>
      <c r="N71" s="223"/>
      <c r="O71" s="355"/>
      <c r="P71" s="207">
        <v>0</v>
      </c>
      <c r="Q71" s="207"/>
      <c r="R71" s="207"/>
      <c r="S71" s="207"/>
      <c r="T71" s="207">
        <f t="shared" si="3"/>
        <v>0</v>
      </c>
      <c r="U71" s="224"/>
      <c r="V71" s="224"/>
      <c r="W71" s="224"/>
      <c r="X71" s="224"/>
      <c r="Y71" s="224"/>
      <c r="Z71" s="224"/>
      <c r="AA71" s="224"/>
      <c r="AB71" s="255"/>
      <c r="AC71" s="208"/>
      <c r="AD71" s="208"/>
      <c r="AE71" s="208"/>
      <c r="AF71" s="208"/>
      <c r="AG71" s="236"/>
      <c r="AH71" s="236"/>
      <c r="AI71" s="236"/>
      <c r="AJ71" s="224"/>
      <c r="AK71" s="224"/>
      <c r="AL71" s="224"/>
      <c r="AM71" s="224"/>
      <c r="AN71" s="255"/>
      <c r="AO71" s="207">
        <v>0</v>
      </c>
      <c r="AP71" s="207"/>
      <c r="AQ71" s="207"/>
      <c r="AR71" s="207"/>
      <c r="AS71" s="200">
        <f t="shared" si="1"/>
        <v>0</v>
      </c>
      <c r="AT71" s="242"/>
      <c r="AU71" s="242"/>
      <c r="AV71" s="242"/>
      <c r="AW71" s="224"/>
      <c r="AX71" s="224"/>
      <c r="AY71" s="224"/>
      <c r="AZ71" s="224"/>
      <c r="BA71" s="255"/>
      <c r="BB71" s="221"/>
      <c r="BC71" s="355"/>
      <c r="BD71" s="366" t="s">
        <v>163</v>
      </c>
    </row>
    <row r="72" spans="1:58" s="10" customFormat="1" ht="47.25" outlineLevel="1" x14ac:dyDescent="0.25">
      <c r="A72" s="179" t="s">
        <v>216</v>
      </c>
      <c r="B72" s="180" t="s">
        <v>212</v>
      </c>
      <c r="C72" s="109" t="s">
        <v>58</v>
      </c>
      <c r="D72" s="109" t="s">
        <v>213</v>
      </c>
      <c r="E72" s="191">
        <v>43343</v>
      </c>
      <c r="F72" s="191">
        <v>44604</v>
      </c>
      <c r="G72" s="192">
        <f>SUM(G73:G74)</f>
        <v>113.91</v>
      </c>
      <c r="H72" s="192">
        <f>SUM(H73:H74)</f>
        <v>57</v>
      </c>
      <c r="I72" s="295"/>
      <c r="J72" s="295"/>
      <c r="K72" s="191">
        <f t="shared" si="0"/>
        <v>44604</v>
      </c>
      <c r="L72" s="296"/>
      <c r="M72" s="296"/>
      <c r="N72" s="296"/>
      <c r="O72" s="361"/>
      <c r="P72" s="193"/>
      <c r="Q72" s="193"/>
      <c r="R72" s="193"/>
      <c r="S72" s="193"/>
      <c r="T72" s="59">
        <f t="shared" si="3"/>
        <v>0</v>
      </c>
      <c r="U72" s="193"/>
      <c r="V72" s="193"/>
      <c r="W72" s="193"/>
      <c r="X72" s="193"/>
      <c r="Y72" s="193"/>
      <c r="Z72" s="193"/>
      <c r="AA72" s="193"/>
      <c r="AB72" s="297"/>
      <c r="AC72" s="178"/>
      <c r="AD72" s="178"/>
      <c r="AE72" s="178"/>
      <c r="AF72" s="178"/>
      <c r="AG72" s="178"/>
      <c r="AH72" s="178"/>
      <c r="AI72" s="178"/>
      <c r="AJ72" s="193"/>
      <c r="AK72" s="193"/>
      <c r="AL72" s="193"/>
      <c r="AM72" s="193"/>
      <c r="AN72" s="297"/>
      <c r="AO72" s="193"/>
      <c r="AP72" s="193"/>
      <c r="AQ72" s="193"/>
      <c r="AR72" s="193"/>
      <c r="AS72" s="193">
        <f t="shared" si="1"/>
        <v>0</v>
      </c>
      <c r="AT72" s="298"/>
      <c r="AU72" s="298"/>
      <c r="AV72" s="298"/>
      <c r="AW72" s="193"/>
      <c r="AX72" s="193"/>
      <c r="AY72" s="193"/>
      <c r="AZ72" s="193"/>
      <c r="BA72" s="297"/>
      <c r="BB72" s="193"/>
      <c r="BC72" s="361"/>
      <c r="BD72" s="368" t="s">
        <v>164</v>
      </c>
      <c r="BE72" s="38"/>
      <c r="BF72" s="113"/>
    </row>
    <row r="73" spans="1:58" ht="47.25" outlineLevel="1" x14ac:dyDescent="0.4">
      <c r="A73" s="187" t="s">
        <v>242</v>
      </c>
      <c r="B73" s="188" t="s">
        <v>212</v>
      </c>
      <c r="C73" s="194" t="s">
        <v>59</v>
      </c>
      <c r="D73" s="194" t="str">
        <f t="shared" ref="D73:F74" si="18">D72</f>
        <v>MERC/CAPEX/2021-2022/MSPGCL/063</v>
      </c>
      <c r="E73" s="195">
        <f t="shared" si="18"/>
        <v>43343</v>
      </c>
      <c r="F73" s="195">
        <f t="shared" si="18"/>
        <v>44604</v>
      </c>
      <c r="G73" s="196">
        <v>108.48</v>
      </c>
      <c r="H73" s="196">
        <f>G73/2</f>
        <v>54.24</v>
      </c>
      <c r="I73" s="58"/>
      <c r="J73" s="58"/>
      <c r="K73" s="195">
        <f t="shared" si="0"/>
        <v>44604</v>
      </c>
      <c r="L73" s="299"/>
      <c r="M73" s="299"/>
      <c r="N73" s="300"/>
      <c r="O73" s="362"/>
      <c r="P73" s="59"/>
      <c r="Q73" s="59"/>
      <c r="R73" s="59"/>
      <c r="S73" s="59"/>
      <c r="T73" s="59">
        <f t="shared" si="3"/>
        <v>0</v>
      </c>
      <c r="U73" s="59"/>
      <c r="V73" s="164"/>
      <c r="W73" s="59"/>
      <c r="X73" s="59"/>
      <c r="Y73" s="59"/>
      <c r="Z73" s="59"/>
      <c r="AA73" s="59"/>
      <c r="AB73" s="257"/>
      <c r="AC73" s="124"/>
      <c r="AD73" s="124"/>
      <c r="AE73" s="124"/>
      <c r="AF73" s="124"/>
      <c r="AG73" s="124"/>
      <c r="AH73" s="124"/>
      <c r="AI73" s="124"/>
      <c r="AJ73" s="59"/>
      <c r="AK73" s="59"/>
      <c r="AL73" s="59"/>
      <c r="AM73" s="59"/>
      <c r="AN73" s="257"/>
      <c r="AO73" s="59">
        <v>0</v>
      </c>
      <c r="AP73" s="59">
        <v>0</v>
      </c>
      <c r="AQ73" s="59">
        <v>0</v>
      </c>
      <c r="AR73" s="59">
        <v>0</v>
      </c>
      <c r="AS73" s="193">
        <f t="shared" si="1"/>
        <v>0</v>
      </c>
      <c r="AT73" s="246"/>
      <c r="AU73" s="244"/>
      <c r="AV73" s="246"/>
      <c r="AW73" s="59"/>
      <c r="AX73" s="59"/>
      <c r="AY73" s="59"/>
      <c r="AZ73" s="59"/>
      <c r="BA73" s="257"/>
      <c r="BB73" s="59"/>
      <c r="BC73" s="369"/>
      <c r="BD73" s="368" t="s">
        <v>165</v>
      </c>
    </row>
    <row r="74" spans="1:58" ht="31.5" outlineLevel="1" x14ac:dyDescent="0.4">
      <c r="A74" s="181"/>
      <c r="B74" s="188" t="s">
        <v>31</v>
      </c>
      <c r="C74" s="194" t="s">
        <v>31</v>
      </c>
      <c r="D74" s="194" t="str">
        <f t="shared" si="18"/>
        <v>MERC/CAPEX/2021-2022/MSPGCL/063</v>
      </c>
      <c r="E74" s="195">
        <f t="shared" si="18"/>
        <v>43343</v>
      </c>
      <c r="F74" s="195">
        <f t="shared" si="18"/>
        <v>44604</v>
      </c>
      <c r="G74" s="196">
        <v>5.43</v>
      </c>
      <c r="H74" s="196">
        <v>2.76</v>
      </c>
      <c r="I74" s="58"/>
      <c r="J74" s="58"/>
      <c r="K74" s="195">
        <f t="shared" si="0"/>
        <v>44604</v>
      </c>
      <c r="L74" s="299"/>
      <c r="M74" s="299"/>
      <c r="N74" s="300"/>
      <c r="O74" s="362"/>
      <c r="P74" s="59"/>
      <c r="Q74" s="59"/>
      <c r="R74" s="59"/>
      <c r="S74" s="59"/>
      <c r="T74" s="59">
        <f t="shared" si="3"/>
        <v>0</v>
      </c>
      <c r="U74" s="59"/>
      <c r="V74" s="164"/>
      <c r="W74" s="59"/>
      <c r="X74" s="59"/>
      <c r="Y74" s="59"/>
      <c r="Z74" s="59"/>
      <c r="AA74" s="59"/>
      <c r="AB74" s="257"/>
      <c r="AC74" s="124"/>
      <c r="AD74" s="124"/>
      <c r="AE74" s="124"/>
      <c r="AF74" s="124"/>
      <c r="AG74" s="124"/>
      <c r="AH74" s="124"/>
      <c r="AI74" s="124"/>
      <c r="AJ74" s="59"/>
      <c r="AK74" s="59"/>
      <c r="AL74" s="59"/>
      <c r="AM74" s="59"/>
      <c r="AN74" s="257"/>
      <c r="AO74" s="59">
        <v>0</v>
      </c>
      <c r="AP74" s="59">
        <v>0</v>
      </c>
      <c r="AQ74" s="59">
        <v>0</v>
      </c>
      <c r="AR74" s="59">
        <v>0</v>
      </c>
      <c r="AS74" s="193">
        <f t="shared" si="1"/>
        <v>0</v>
      </c>
      <c r="AT74" s="246"/>
      <c r="AU74" s="244"/>
      <c r="AV74" s="246"/>
      <c r="AW74" s="59"/>
      <c r="AX74" s="59"/>
      <c r="AY74" s="59"/>
      <c r="AZ74" s="59"/>
      <c r="BA74" s="257"/>
      <c r="BB74" s="59"/>
      <c r="BC74" s="369"/>
      <c r="BD74" s="368" t="s">
        <v>165</v>
      </c>
    </row>
    <row r="75" spans="1:58" s="10" customFormat="1" ht="31.5" outlineLevel="1" x14ac:dyDescent="0.25">
      <c r="A75" s="179" t="s">
        <v>217</v>
      </c>
      <c r="B75" s="180" t="s">
        <v>214</v>
      </c>
      <c r="C75" s="109" t="s">
        <v>58</v>
      </c>
      <c r="D75" s="109" t="s">
        <v>215</v>
      </c>
      <c r="E75" s="191">
        <v>45013</v>
      </c>
      <c r="F75" s="191">
        <v>45232</v>
      </c>
      <c r="G75" s="192">
        <f>SUM(G76:G77)</f>
        <v>69.308999999999997</v>
      </c>
      <c r="H75" s="192">
        <f>SUM(H76:H77)</f>
        <v>69.308999999999997</v>
      </c>
      <c r="I75" s="295"/>
      <c r="J75" s="295"/>
      <c r="K75" s="191">
        <f t="shared" si="0"/>
        <v>45232</v>
      </c>
      <c r="L75" s="296"/>
      <c r="M75" s="296"/>
      <c r="N75" s="296"/>
      <c r="O75" s="361"/>
      <c r="P75" s="193"/>
      <c r="Q75" s="193"/>
      <c r="R75" s="193"/>
      <c r="S75" s="193"/>
      <c r="T75" s="59">
        <f t="shared" si="3"/>
        <v>0</v>
      </c>
      <c r="U75" s="193"/>
      <c r="V75" s="193"/>
      <c r="W75" s="193"/>
      <c r="X75" s="193"/>
      <c r="Y75" s="193"/>
      <c r="Z75" s="193"/>
      <c r="AA75" s="193"/>
      <c r="AB75" s="297"/>
      <c r="AC75" s="178"/>
      <c r="AD75" s="178"/>
      <c r="AE75" s="178"/>
      <c r="AF75" s="178"/>
      <c r="AG75" s="178"/>
      <c r="AH75" s="178"/>
      <c r="AI75" s="178"/>
      <c r="AJ75" s="193"/>
      <c r="AK75" s="193"/>
      <c r="AL75" s="193"/>
      <c r="AM75" s="193"/>
      <c r="AN75" s="297"/>
      <c r="AO75" s="193"/>
      <c r="AP75" s="193"/>
      <c r="AQ75" s="193"/>
      <c r="AR75" s="193"/>
      <c r="AS75" s="193">
        <f t="shared" ref="AS75:AS99" si="19">SUM(AO75:AR75)</f>
        <v>0</v>
      </c>
      <c r="AT75" s="298"/>
      <c r="AU75" s="298"/>
      <c r="AV75" s="298"/>
      <c r="AW75" s="193"/>
      <c r="AX75" s="193"/>
      <c r="AY75" s="193"/>
      <c r="AZ75" s="193"/>
      <c r="BA75" s="297"/>
      <c r="BB75" s="193"/>
      <c r="BC75" s="361"/>
      <c r="BD75" s="368" t="s">
        <v>164</v>
      </c>
      <c r="BE75" s="38"/>
      <c r="BF75" s="113"/>
    </row>
    <row r="76" spans="1:58" ht="47.25" customHeight="1" outlineLevel="1" x14ac:dyDescent="0.4">
      <c r="A76" s="187" t="s">
        <v>243</v>
      </c>
      <c r="B76" s="188" t="s">
        <v>214</v>
      </c>
      <c r="C76" s="194" t="s">
        <v>59</v>
      </c>
      <c r="D76" s="194" t="str">
        <f>D75</f>
        <v>MERC/CAPEX/MSPGCL/2023-24/0576</v>
      </c>
      <c r="E76" s="195">
        <f t="shared" ref="E76:F77" si="20">E75</f>
        <v>45013</v>
      </c>
      <c r="F76" s="195">
        <f t="shared" si="20"/>
        <v>45232</v>
      </c>
      <c r="G76" s="196">
        <v>66.009</v>
      </c>
      <c r="H76" s="196">
        <v>66.009</v>
      </c>
      <c r="I76" s="58"/>
      <c r="J76" s="58"/>
      <c r="K76" s="195">
        <f t="shared" ref="K76:K77" si="21">IF(F76=0,"-",F76)</f>
        <v>45232</v>
      </c>
      <c r="L76" s="299"/>
      <c r="M76" s="299"/>
      <c r="N76" s="300"/>
      <c r="O76" s="362"/>
      <c r="P76" s="59"/>
      <c r="Q76" s="59"/>
      <c r="R76" s="59"/>
      <c r="S76" s="59"/>
      <c r="T76" s="59">
        <f t="shared" ref="T76:T99" si="22">SUM(P76:S76)</f>
        <v>0</v>
      </c>
      <c r="U76" s="59"/>
      <c r="V76" s="164"/>
      <c r="W76" s="59"/>
      <c r="X76" s="59"/>
      <c r="Y76" s="59"/>
      <c r="Z76" s="59"/>
      <c r="AA76" s="59"/>
      <c r="AB76" s="257"/>
      <c r="AC76" s="124"/>
      <c r="AD76" s="124"/>
      <c r="AE76" s="124"/>
      <c r="AF76" s="124"/>
      <c r="AG76" s="124"/>
      <c r="AH76" s="124"/>
      <c r="AI76" s="124"/>
      <c r="AJ76" s="59"/>
      <c r="AK76" s="59"/>
      <c r="AL76" s="59"/>
      <c r="AM76" s="59"/>
      <c r="AN76" s="257"/>
      <c r="AO76" s="59"/>
      <c r="AP76" s="59"/>
      <c r="AQ76" s="59"/>
      <c r="AR76" s="59"/>
      <c r="AS76" s="193">
        <f t="shared" si="19"/>
        <v>0</v>
      </c>
      <c r="AT76" s="246"/>
      <c r="AU76" s="244"/>
      <c r="AV76" s="246"/>
      <c r="AW76" s="59"/>
      <c r="AX76" s="59"/>
      <c r="AY76" s="59"/>
      <c r="AZ76" s="59"/>
      <c r="BA76" s="257"/>
      <c r="BB76" s="59"/>
      <c r="BC76" s="369"/>
      <c r="BD76" s="368" t="s">
        <v>165</v>
      </c>
    </row>
    <row r="77" spans="1:58" ht="31.5" outlineLevel="1" x14ac:dyDescent="0.4">
      <c r="A77" s="181"/>
      <c r="B77" s="188" t="s">
        <v>31</v>
      </c>
      <c r="C77" s="194" t="s">
        <v>31</v>
      </c>
      <c r="D77" s="194" t="str">
        <f>D76</f>
        <v>MERC/CAPEX/MSPGCL/2023-24/0576</v>
      </c>
      <c r="E77" s="195">
        <f t="shared" si="20"/>
        <v>45013</v>
      </c>
      <c r="F77" s="195">
        <f t="shared" si="20"/>
        <v>45232</v>
      </c>
      <c r="G77" s="196">
        <v>3.3</v>
      </c>
      <c r="H77" s="196">
        <v>3.3</v>
      </c>
      <c r="I77" s="58"/>
      <c r="J77" s="58"/>
      <c r="K77" s="195">
        <f t="shared" si="21"/>
        <v>45232</v>
      </c>
      <c r="L77" s="299"/>
      <c r="M77" s="299"/>
      <c r="N77" s="300"/>
      <c r="O77" s="362"/>
      <c r="P77" s="59"/>
      <c r="Q77" s="59"/>
      <c r="R77" s="59"/>
      <c r="S77" s="59"/>
      <c r="T77" s="59">
        <f t="shared" si="22"/>
        <v>0</v>
      </c>
      <c r="U77" s="59"/>
      <c r="V77" s="164"/>
      <c r="W77" s="59"/>
      <c r="X77" s="59"/>
      <c r="Y77" s="59"/>
      <c r="Z77" s="59"/>
      <c r="AA77" s="59"/>
      <c r="AB77" s="257"/>
      <c r="AC77" s="124"/>
      <c r="AD77" s="124"/>
      <c r="AE77" s="124"/>
      <c r="AF77" s="124"/>
      <c r="AG77" s="124"/>
      <c r="AH77" s="124"/>
      <c r="AI77" s="124"/>
      <c r="AJ77" s="59"/>
      <c r="AK77" s="59"/>
      <c r="AL77" s="59"/>
      <c r="AM77" s="59"/>
      <c r="AN77" s="257"/>
      <c r="AO77" s="59"/>
      <c r="AP77" s="59"/>
      <c r="AQ77" s="59"/>
      <c r="AR77" s="59"/>
      <c r="AS77" s="193">
        <f t="shared" si="19"/>
        <v>0</v>
      </c>
      <c r="AT77" s="246"/>
      <c r="AU77" s="244"/>
      <c r="AV77" s="246"/>
      <c r="AW77" s="59"/>
      <c r="AX77" s="59"/>
      <c r="AY77" s="59"/>
      <c r="AZ77" s="59"/>
      <c r="BA77" s="257"/>
      <c r="BB77" s="59"/>
      <c r="BC77" s="369"/>
      <c r="BD77" s="368" t="s">
        <v>164</v>
      </c>
    </row>
    <row r="78" spans="1:58" x14ac:dyDescent="0.4">
      <c r="A78" s="181"/>
      <c r="B78" s="188"/>
      <c r="C78" s="194"/>
      <c r="D78" s="194"/>
      <c r="E78" s="195"/>
      <c r="F78" s="195"/>
      <c r="G78" s="196"/>
      <c r="H78" s="196"/>
      <c r="I78" s="58"/>
      <c r="J78" s="58"/>
      <c r="K78" s="195"/>
      <c r="L78" s="299"/>
      <c r="M78" s="299"/>
      <c r="N78" s="300"/>
      <c r="O78" s="362"/>
      <c r="P78" s="59"/>
      <c r="Q78" s="59"/>
      <c r="R78" s="59"/>
      <c r="S78" s="59"/>
      <c r="T78" s="59">
        <f t="shared" si="22"/>
        <v>0</v>
      </c>
      <c r="U78" s="59"/>
      <c r="V78" s="164"/>
      <c r="W78" s="59"/>
      <c r="X78" s="59"/>
      <c r="Y78" s="59"/>
      <c r="Z78" s="59"/>
      <c r="AA78" s="59"/>
      <c r="AB78" s="257"/>
      <c r="AC78" s="124"/>
      <c r="AD78" s="124"/>
      <c r="AE78" s="124"/>
      <c r="AF78" s="124"/>
      <c r="AG78" s="124"/>
      <c r="AH78" s="124"/>
      <c r="AI78" s="124"/>
      <c r="AJ78" s="59"/>
      <c r="AK78" s="59"/>
      <c r="AL78" s="59"/>
      <c r="AM78" s="59"/>
      <c r="AN78" s="257"/>
      <c r="AO78" s="59"/>
      <c r="AP78" s="59"/>
      <c r="AQ78" s="59"/>
      <c r="AR78" s="59"/>
      <c r="AS78" s="193">
        <f t="shared" si="19"/>
        <v>0</v>
      </c>
      <c r="AT78" s="246"/>
      <c r="AU78" s="244"/>
      <c r="AV78" s="246"/>
      <c r="AW78" s="59"/>
      <c r="AX78" s="59"/>
      <c r="AY78" s="59"/>
      <c r="AZ78" s="59"/>
      <c r="BA78" s="257"/>
      <c r="BB78" s="59"/>
      <c r="BC78" s="369"/>
      <c r="BD78" s="368"/>
    </row>
    <row r="79" spans="1:58" x14ac:dyDescent="0.4">
      <c r="A79" s="181"/>
      <c r="B79" s="188"/>
      <c r="C79" s="194"/>
      <c r="D79" s="194"/>
      <c r="E79" s="195"/>
      <c r="F79" s="195"/>
      <c r="G79" s="196"/>
      <c r="H79" s="196"/>
      <c r="I79" s="58"/>
      <c r="J79" s="58"/>
      <c r="K79" s="195"/>
      <c r="L79" s="299"/>
      <c r="M79" s="299"/>
      <c r="N79" s="300"/>
      <c r="O79" s="362"/>
      <c r="P79" s="59"/>
      <c r="Q79" s="59"/>
      <c r="R79" s="59"/>
      <c r="S79" s="59"/>
      <c r="T79" s="59">
        <f t="shared" si="22"/>
        <v>0</v>
      </c>
      <c r="U79" s="59"/>
      <c r="V79" s="164"/>
      <c r="W79" s="59"/>
      <c r="X79" s="59"/>
      <c r="Y79" s="59"/>
      <c r="Z79" s="59"/>
      <c r="AA79" s="59"/>
      <c r="AB79" s="257"/>
      <c r="AC79" s="124"/>
      <c r="AD79" s="124"/>
      <c r="AE79" s="124"/>
      <c r="AF79" s="124"/>
      <c r="AG79" s="124"/>
      <c r="AH79" s="124"/>
      <c r="AI79" s="124"/>
      <c r="AJ79" s="59"/>
      <c r="AK79" s="59"/>
      <c r="AL79" s="59"/>
      <c r="AM79" s="59"/>
      <c r="AN79" s="257"/>
      <c r="AO79" s="59"/>
      <c r="AP79" s="59"/>
      <c r="AQ79" s="59"/>
      <c r="AR79" s="59"/>
      <c r="AS79" s="193">
        <f t="shared" si="19"/>
        <v>0</v>
      </c>
      <c r="AT79" s="246"/>
      <c r="AU79" s="244"/>
      <c r="AV79" s="246"/>
      <c r="AW79" s="59"/>
      <c r="AX79" s="59"/>
      <c r="AY79" s="59"/>
      <c r="AZ79" s="59"/>
      <c r="BA79" s="257"/>
      <c r="BB79" s="59"/>
      <c r="BC79" s="369"/>
      <c r="BD79" s="368"/>
    </row>
    <row r="80" spans="1:58" s="25" customFormat="1" x14ac:dyDescent="0.4">
      <c r="A80" s="279"/>
      <c r="B80" s="281" t="s">
        <v>218</v>
      </c>
      <c r="C80" s="21"/>
      <c r="D80" s="104"/>
      <c r="E80" s="146"/>
      <c r="F80" s="146"/>
      <c r="G80" s="21"/>
      <c r="H80" s="21"/>
      <c r="I80" s="39"/>
      <c r="J80" s="39"/>
      <c r="K80" s="231"/>
      <c r="L80" s="231"/>
      <c r="M80" s="231"/>
      <c r="N80" s="231"/>
      <c r="O80" s="21"/>
      <c r="P80" s="41"/>
      <c r="Q80" s="41"/>
      <c r="R80" s="41"/>
      <c r="S80" s="41"/>
      <c r="T80" s="207">
        <f t="shared" si="22"/>
        <v>0</v>
      </c>
      <c r="U80" s="41"/>
      <c r="V80" s="41"/>
      <c r="W80" s="41"/>
      <c r="X80" s="41"/>
      <c r="Y80" s="41"/>
      <c r="Z80" s="41"/>
      <c r="AA80" s="41"/>
      <c r="AB80" s="253"/>
      <c r="AC80" s="123"/>
      <c r="AD80" s="123"/>
      <c r="AE80" s="123"/>
      <c r="AF80" s="123"/>
      <c r="AG80" s="123"/>
      <c r="AH80" s="123"/>
      <c r="AI80" s="123"/>
      <c r="AJ80" s="41"/>
      <c r="AK80" s="41"/>
      <c r="AL80" s="41"/>
      <c r="AM80" s="41"/>
      <c r="AN80" s="253"/>
      <c r="AO80" s="41"/>
      <c r="AP80" s="41"/>
      <c r="AQ80" s="41"/>
      <c r="AR80" s="41"/>
      <c r="AS80" s="200">
        <f t="shared" si="19"/>
        <v>0</v>
      </c>
      <c r="AT80" s="41"/>
      <c r="AU80" s="41"/>
      <c r="AV80" s="41"/>
      <c r="AW80" s="41"/>
      <c r="AX80" s="41"/>
      <c r="AY80" s="41"/>
      <c r="AZ80" s="41"/>
      <c r="BA80" s="253"/>
      <c r="BB80" s="41"/>
      <c r="BC80" s="21"/>
      <c r="BD80" s="82"/>
    </row>
    <row r="81" spans="1:56" s="25" customFormat="1" x14ac:dyDescent="0.4">
      <c r="A81" s="279"/>
      <c r="B81" s="281"/>
      <c r="C81" s="21"/>
      <c r="D81" s="104"/>
      <c r="E81" s="146"/>
      <c r="F81" s="146"/>
      <c r="G81" s="21"/>
      <c r="H81" s="21"/>
      <c r="I81" s="39"/>
      <c r="J81" s="39"/>
      <c r="K81" s="231"/>
      <c r="L81" s="231"/>
      <c r="M81" s="231"/>
      <c r="N81" s="231"/>
      <c r="O81" s="21"/>
      <c r="P81" s="41"/>
      <c r="Q81" s="41"/>
      <c r="R81" s="41"/>
      <c r="S81" s="41"/>
      <c r="T81" s="207">
        <f t="shared" si="22"/>
        <v>0</v>
      </c>
      <c r="U81" s="41"/>
      <c r="V81" s="41"/>
      <c r="W81" s="41"/>
      <c r="X81" s="41"/>
      <c r="Y81" s="41"/>
      <c r="Z81" s="41"/>
      <c r="AA81" s="41"/>
      <c r="AB81" s="253"/>
      <c r="AC81" s="123"/>
      <c r="AD81" s="123"/>
      <c r="AE81" s="123"/>
      <c r="AF81" s="123"/>
      <c r="AG81" s="123"/>
      <c r="AH81" s="123"/>
      <c r="AI81" s="123"/>
      <c r="AJ81" s="41"/>
      <c r="AK81" s="41"/>
      <c r="AL81" s="41"/>
      <c r="AM81" s="41"/>
      <c r="AN81" s="253"/>
      <c r="AO81" s="41"/>
      <c r="AP81" s="41"/>
      <c r="AQ81" s="41"/>
      <c r="AR81" s="41"/>
      <c r="AS81" s="200">
        <f t="shared" si="19"/>
        <v>0</v>
      </c>
      <c r="AT81" s="41"/>
      <c r="AU81" s="41"/>
      <c r="AV81" s="41"/>
      <c r="AW81" s="41"/>
      <c r="AX81" s="41"/>
      <c r="AY81" s="41"/>
      <c r="AZ81" s="41"/>
      <c r="BA81" s="253"/>
      <c r="BB81" s="41"/>
      <c r="BC81" s="21"/>
      <c r="BD81" s="82"/>
    </row>
    <row r="82" spans="1:56" x14ac:dyDescent="0.4">
      <c r="A82" s="282"/>
      <c r="B82" s="281" t="s">
        <v>91</v>
      </c>
      <c r="C82" s="183"/>
      <c r="D82" s="189"/>
      <c r="E82" s="184"/>
      <c r="F82" s="182"/>
      <c r="G82" s="183"/>
      <c r="H82" s="183"/>
      <c r="I82" s="221"/>
      <c r="J82" s="221"/>
      <c r="K82" s="151" t="str">
        <f t="shared" ref="K82:K101" si="23">IF(F82=0,"-",F82)</f>
        <v>-</v>
      </c>
      <c r="L82" s="231"/>
      <c r="M82" s="231"/>
      <c r="N82" s="231"/>
      <c r="O82" s="21"/>
      <c r="P82" s="185"/>
      <c r="Q82" s="185"/>
      <c r="R82" s="185"/>
      <c r="S82" s="185"/>
      <c r="T82" s="207">
        <f t="shared" si="22"/>
        <v>0</v>
      </c>
      <c r="U82" s="234"/>
      <c r="V82" s="234"/>
      <c r="W82" s="234"/>
      <c r="X82" s="234"/>
      <c r="Y82" s="234"/>
      <c r="Z82" s="234"/>
      <c r="AA82" s="234"/>
      <c r="AB82" s="258"/>
      <c r="AC82" s="186"/>
      <c r="AD82" s="186"/>
      <c r="AE82" s="186"/>
      <c r="AF82" s="186"/>
      <c r="AG82" s="237"/>
      <c r="AH82" s="237"/>
      <c r="AI82" s="237"/>
      <c r="AJ82" s="234"/>
      <c r="AK82" s="234"/>
      <c r="AL82" s="234"/>
      <c r="AM82" s="234"/>
      <c r="AN82" s="258"/>
      <c r="AO82" s="185"/>
      <c r="AP82" s="185"/>
      <c r="AQ82" s="185"/>
      <c r="AR82" s="185"/>
      <c r="AS82" s="200">
        <f t="shared" si="19"/>
        <v>0</v>
      </c>
      <c r="AT82" s="41"/>
      <c r="AU82" s="41"/>
      <c r="AV82" s="41"/>
      <c r="AW82" s="234"/>
      <c r="AX82" s="234"/>
      <c r="AY82" s="234"/>
      <c r="AZ82" s="234"/>
      <c r="BA82" s="258"/>
      <c r="BB82" s="39"/>
      <c r="BC82" s="21"/>
      <c r="BD82" s="370"/>
    </row>
    <row r="83" spans="1:56" s="266" customFormat="1" ht="30.2" customHeight="1" outlineLevel="1" x14ac:dyDescent="0.25">
      <c r="A83" s="262"/>
      <c r="B83" s="283" t="s">
        <v>234</v>
      </c>
      <c r="C83" s="262"/>
      <c r="D83" s="262"/>
      <c r="E83" s="263"/>
      <c r="F83" s="263"/>
      <c r="G83" s="262"/>
      <c r="H83" s="262"/>
      <c r="I83" s="262"/>
      <c r="J83" s="262"/>
      <c r="K83" s="263"/>
      <c r="L83" s="263"/>
      <c r="M83" s="263"/>
      <c r="N83" s="263"/>
      <c r="O83" s="363"/>
      <c r="P83" s="264"/>
      <c r="Q83" s="264"/>
      <c r="R83" s="264"/>
      <c r="S83" s="264"/>
      <c r="T83" s="207">
        <f t="shared" si="22"/>
        <v>0</v>
      </c>
      <c r="U83" s="264"/>
      <c r="V83" s="264"/>
      <c r="W83" s="264"/>
      <c r="X83" s="264"/>
      <c r="Y83" s="264"/>
      <c r="Z83" s="264"/>
      <c r="AA83" s="264"/>
      <c r="AB83" s="264"/>
      <c r="AC83" s="265"/>
      <c r="AD83" s="265"/>
      <c r="AE83" s="265"/>
      <c r="AF83" s="265"/>
      <c r="AG83" s="265"/>
      <c r="AH83" s="265"/>
      <c r="AI83" s="265"/>
      <c r="AJ83" s="265"/>
      <c r="AK83" s="265"/>
      <c r="AL83" s="265"/>
      <c r="AM83" s="265"/>
      <c r="AN83" s="265"/>
      <c r="AO83" s="264"/>
      <c r="AP83" s="264"/>
      <c r="AQ83" s="264"/>
      <c r="AR83" s="264"/>
      <c r="AS83" s="200">
        <f t="shared" si="19"/>
        <v>0</v>
      </c>
      <c r="AT83" s="264"/>
      <c r="AU83" s="264"/>
      <c r="AV83" s="264"/>
      <c r="AW83" s="264"/>
      <c r="AX83" s="264"/>
      <c r="AY83" s="264"/>
      <c r="AZ83" s="264"/>
      <c r="BA83" s="264"/>
      <c r="BB83" s="264"/>
      <c r="BC83" s="371"/>
      <c r="BD83" s="363"/>
    </row>
    <row r="84" spans="1:56" s="274" customFormat="1" ht="30.2" customHeight="1" outlineLevel="1" x14ac:dyDescent="0.25">
      <c r="A84" s="284">
        <v>1</v>
      </c>
      <c r="B84" s="180" t="s">
        <v>238</v>
      </c>
      <c r="C84" s="267" t="s">
        <v>58</v>
      </c>
      <c r="D84" s="268"/>
      <c r="E84" s="269"/>
      <c r="F84" s="269"/>
      <c r="G84" s="270"/>
      <c r="H84" s="268"/>
      <c r="I84" s="268"/>
      <c r="J84" s="268"/>
      <c r="K84" s="269"/>
      <c r="L84" s="269"/>
      <c r="M84" s="269"/>
      <c r="N84" s="269"/>
      <c r="O84" s="364"/>
      <c r="P84" s="271"/>
      <c r="Q84" s="271"/>
      <c r="R84" s="271"/>
      <c r="S84" s="271"/>
      <c r="T84" s="207">
        <f t="shared" si="22"/>
        <v>0</v>
      </c>
      <c r="U84" s="271"/>
      <c r="V84" s="271"/>
      <c r="W84" s="271"/>
      <c r="X84" s="270"/>
      <c r="Y84" s="272"/>
      <c r="Z84" s="271"/>
      <c r="AA84" s="271"/>
      <c r="AB84" s="271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1"/>
      <c r="AP84" s="271"/>
      <c r="AQ84" s="271"/>
      <c r="AR84" s="271"/>
      <c r="AS84" s="200">
        <f t="shared" si="19"/>
        <v>0</v>
      </c>
      <c r="AT84" s="271"/>
      <c r="AU84" s="271"/>
      <c r="AV84" s="271"/>
      <c r="AW84" s="271"/>
      <c r="AX84" s="272"/>
      <c r="AY84" s="271"/>
      <c r="AZ84" s="271"/>
      <c r="BA84" s="271"/>
      <c r="BB84" s="271"/>
      <c r="BC84" s="271"/>
      <c r="BD84" s="372"/>
    </row>
    <row r="85" spans="1:56" s="274" customFormat="1" ht="31.5" outlineLevel="1" x14ac:dyDescent="0.25">
      <c r="A85" s="285">
        <v>1.1000000000000001</v>
      </c>
      <c r="B85" s="188" t="s">
        <v>238</v>
      </c>
      <c r="C85" s="275" t="s">
        <v>59</v>
      </c>
      <c r="D85" s="268"/>
      <c r="E85" s="269"/>
      <c r="F85" s="269"/>
      <c r="G85" s="276"/>
      <c r="H85" s="268"/>
      <c r="I85" s="268"/>
      <c r="J85" s="268"/>
      <c r="K85" s="269"/>
      <c r="L85" s="269"/>
      <c r="M85" s="269"/>
      <c r="N85" s="269"/>
      <c r="O85" s="364"/>
      <c r="P85" s="271"/>
      <c r="Q85" s="271"/>
      <c r="R85" s="271"/>
      <c r="S85" s="271"/>
      <c r="T85" s="207">
        <f t="shared" si="22"/>
        <v>0</v>
      </c>
      <c r="U85" s="271"/>
      <c r="V85" s="271"/>
      <c r="W85" s="271"/>
      <c r="X85" s="276"/>
      <c r="Y85" s="293">
        <v>398</v>
      </c>
      <c r="Z85" s="271"/>
      <c r="AA85" s="271"/>
      <c r="AB85" s="271"/>
      <c r="AC85" s="273"/>
      <c r="AD85" s="273"/>
      <c r="AE85" s="273"/>
      <c r="AF85" s="273"/>
      <c r="AG85" s="273"/>
      <c r="AH85" s="273"/>
      <c r="AI85" s="273"/>
      <c r="AJ85" s="273"/>
      <c r="AK85" s="294">
        <v>1</v>
      </c>
      <c r="AL85" s="273"/>
      <c r="AM85" s="273"/>
      <c r="AN85" s="273"/>
      <c r="AO85" s="271"/>
      <c r="AP85" s="271"/>
      <c r="AQ85" s="271"/>
      <c r="AR85" s="271"/>
      <c r="AS85" s="200">
        <f t="shared" si="19"/>
        <v>0</v>
      </c>
      <c r="AT85" s="271"/>
      <c r="AU85" s="271"/>
      <c r="AV85" s="271"/>
      <c r="AW85" s="271"/>
      <c r="AX85" s="293">
        <v>398</v>
      </c>
      <c r="AY85" s="271"/>
      <c r="AZ85" s="271"/>
      <c r="BA85" s="271"/>
      <c r="BB85" s="271"/>
      <c r="BC85" s="271"/>
      <c r="BD85" s="372"/>
    </row>
    <row r="86" spans="1:56" x14ac:dyDescent="0.4">
      <c r="A86" s="282"/>
      <c r="B86" s="183"/>
      <c r="C86" s="183"/>
      <c r="D86" s="189"/>
      <c r="E86" s="184"/>
      <c r="F86" s="182"/>
      <c r="G86" s="183"/>
      <c r="H86" s="183"/>
      <c r="I86" s="221"/>
      <c r="J86" s="221"/>
      <c r="K86" s="151" t="str">
        <f t="shared" si="23"/>
        <v>-</v>
      </c>
      <c r="L86" s="231"/>
      <c r="M86" s="231"/>
      <c r="N86" s="231"/>
      <c r="O86" s="21"/>
      <c r="P86" s="185"/>
      <c r="Q86" s="185"/>
      <c r="R86" s="185"/>
      <c r="S86" s="185"/>
      <c r="T86" s="207">
        <f t="shared" si="22"/>
        <v>0</v>
      </c>
      <c r="U86" s="234"/>
      <c r="V86" s="234"/>
      <c r="W86" s="234"/>
      <c r="X86" s="234"/>
      <c r="Y86" s="234"/>
      <c r="Z86" s="234"/>
      <c r="AA86" s="234"/>
      <c r="AB86" s="258"/>
      <c r="AC86" s="186"/>
      <c r="AD86" s="186"/>
      <c r="AE86" s="186"/>
      <c r="AF86" s="186"/>
      <c r="AG86" s="237"/>
      <c r="AH86" s="237"/>
      <c r="AI86" s="237"/>
      <c r="AJ86" s="234"/>
      <c r="AK86" s="234"/>
      <c r="AL86" s="234"/>
      <c r="AM86" s="234"/>
      <c r="AN86" s="258"/>
      <c r="AO86" s="185"/>
      <c r="AP86" s="185"/>
      <c r="AQ86" s="185"/>
      <c r="AR86" s="185"/>
      <c r="AS86" s="200">
        <f t="shared" si="19"/>
        <v>0</v>
      </c>
      <c r="AT86" s="41"/>
      <c r="AU86" s="41"/>
      <c r="AV86" s="41"/>
      <c r="AW86" s="234"/>
      <c r="AX86" s="234"/>
      <c r="AY86" s="234"/>
      <c r="AZ86" s="234"/>
      <c r="BA86" s="258"/>
      <c r="BB86" s="39"/>
      <c r="BC86" s="21"/>
      <c r="BD86" s="370"/>
    </row>
    <row r="87" spans="1:56" x14ac:dyDescent="0.4">
      <c r="A87" s="282"/>
      <c r="B87" s="286" t="s">
        <v>92</v>
      </c>
      <c r="C87" s="183"/>
      <c r="D87" s="189"/>
      <c r="E87" s="184"/>
      <c r="F87" s="182"/>
      <c r="G87" s="183"/>
      <c r="H87" s="183"/>
      <c r="I87" s="221"/>
      <c r="J87" s="221"/>
      <c r="K87" s="222" t="str">
        <f t="shared" si="23"/>
        <v>-</v>
      </c>
      <c r="L87" s="223"/>
      <c r="M87" s="223"/>
      <c r="N87" s="223"/>
      <c r="O87" s="355"/>
      <c r="P87" s="185"/>
      <c r="Q87" s="185"/>
      <c r="R87" s="185"/>
      <c r="S87" s="185"/>
      <c r="T87" s="207">
        <f t="shared" si="22"/>
        <v>0</v>
      </c>
      <c r="U87" s="234"/>
      <c r="V87" s="234"/>
      <c r="W87" s="234"/>
      <c r="X87" s="234"/>
      <c r="Y87" s="234"/>
      <c r="Z87" s="234"/>
      <c r="AA87" s="234"/>
      <c r="AB87" s="258"/>
      <c r="AC87" s="186"/>
      <c r="AD87" s="186"/>
      <c r="AE87" s="186"/>
      <c r="AF87" s="186"/>
      <c r="AG87" s="237"/>
      <c r="AH87" s="237"/>
      <c r="AI87" s="237"/>
      <c r="AJ87" s="234"/>
      <c r="AK87" s="234"/>
      <c r="AL87" s="234"/>
      <c r="AM87" s="234"/>
      <c r="AN87" s="258"/>
      <c r="AO87" s="185"/>
      <c r="AP87" s="185"/>
      <c r="AQ87" s="185"/>
      <c r="AR87" s="185"/>
      <c r="AS87" s="200">
        <f t="shared" si="19"/>
        <v>0</v>
      </c>
      <c r="AT87" s="41"/>
      <c r="AU87" s="41"/>
      <c r="AV87" s="41"/>
      <c r="AW87" s="234"/>
      <c r="AX87" s="234"/>
      <c r="AY87" s="234"/>
      <c r="AZ87" s="234"/>
      <c r="BA87" s="258"/>
      <c r="BB87" s="39"/>
      <c r="BC87" s="21"/>
      <c r="BD87" s="370"/>
    </row>
    <row r="88" spans="1:56" ht="47.25" outlineLevel="1" x14ac:dyDescent="0.4">
      <c r="A88" s="282">
        <v>1</v>
      </c>
      <c r="B88" s="287" t="s">
        <v>204</v>
      </c>
      <c r="C88" s="205"/>
      <c r="D88" s="218"/>
      <c r="E88" s="206"/>
      <c r="F88" s="203"/>
      <c r="G88" s="205"/>
      <c r="H88" s="205"/>
      <c r="I88" s="221"/>
      <c r="J88" s="221"/>
      <c r="K88" s="222" t="str">
        <f t="shared" si="23"/>
        <v>-</v>
      </c>
      <c r="L88" s="223"/>
      <c r="M88" s="223"/>
      <c r="N88" s="223"/>
      <c r="O88" s="355"/>
      <c r="P88" s="207"/>
      <c r="Q88" s="207">
        <f>18000900/10^7</f>
        <v>1.80009</v>
      </c>
      <c r="R88" s="207"/>
      <c r="S88" s="207"/>
      <c r="T88" s="207">
        <f t="shared" si="22"/>
        <v>1.80009</v>
      </c>
      <c r="U88" s="59"/>
      <c r="V88" s="59"/>
      <c r="W88" s="59"/>
      <c r="X88" s="59"/>
      <c r="Y88" s="59"/>
      <c r="Z88" s="59"/>
      <c r="AA88" s="59"/>
      <c r="AB88" s="257"/>
      <c r="AC88" s="208"/>
      <c r="AD88" s="208"/>
      <c r="AE88" s="208"/>
      <c r="AF88" s="208"/>
      <c r="AG88" s="124"/>
      <c r="AH88" s="124"/>
      <c r="AI88" s="124"/>
      <c r="AJ88" s="59"/>
      <c r="AK88" s="59"/>
      <c r="AL88" s="59"/>
      <c r="AM88" s="59"/>
      <c r="AN88" s="257"/>
      <c r="AO88" s="207"/>
      <c r="AP88" s="207">
        <f>18000900/10^7</f>
        <v>1.80009</v>
      </c>
      <c r="AQ88" s="207"/>
      <c r="AR88" s="207"/>
      <c r="AS88" s="200">
        <f t="shared" si="19"/>
        <v>1.80009</v>
      </c>
      <c r="AT88" s="246"/>
      <c r="AU88" s="246"/>
      <c r="AV88" s="246"/>
      <c r="AW88" s="59"/>
      <c r="AX88" s="59"/>
      <c r="AY88" s="59"/>
      <c r="AZ88" s="59"/>
      <c r="BA88" s="257"/>
      <c r="BB88" s="58"/>
      <c r="BC88" s="362"/>
      <c r="BD88" s="82"/>
    </row>
    <row r="89" spans="1:56" outlineLevel="1" x14ac:dyDescent="0.4">
      <c r="A89" s="282">
        <v>2</v>
      </c>
      <c r="B89" s="183" t="s">
        <v>205</v>
      </c>
      <c r="C89" s="205"/>
      <c r="D89" s="218"/>
      <c r="E89" s="206"/>
      <c r="F89" s="203"/>
      <c r="G89" s="205"/>
      <c r="H89" s="205"/>
      <c r="I89" s="221"/>
      <c r="J89" s="221"/>
      <c r="K89" s="222" t="str">
        <f t="shared" si="23"/>
        <v>-</v>
      </c>
      <c r="L89" s="223"/>
      <c r="M89" s="223"/>
      <c r="N89" s="223"/>
      <c r="O89" s="355"/>
      <c r="P89" s="207"/>
      <c r="Q89" s="207"/>
      <c r="R89" s="207"/>
      <c r="S89" s="207">
        <f>319681/10^7</f>
        <v>3.1968099999999999E-2</v>
      </c>
      <c r="T89" s="207">
        <f t="shared" si="22"/>
        <v>3.1968099999999999E-2</v>
      </c>
      <c r="U89" s="59"/>
      <c r="V89" s="59"/>
      <c r="W89" s="59"/>
      <c r="X89" s="59"/>
      <c r="Y89" s="59"/>
      <c r="Z89" s="59"/>
      <c r="AA89" s="59"/>
      <c r="AB89" s="257"/>
      <c r="AC89" s="208"/>
      <c r="AD89" s="208"/>
      <c r="AE89" s="208"/>
      <c r="AF89" s="208"/>
      <c r="AG89" s="124"/>
      <c r="AH89" s="124"/>
      <c r="AI89" s="124"/>
      <c r="AJ89" s="59"/>
      <c r="AK89" s="59"/>
      <c r="AL89" s="59"/>
      <c r="AM89" s="59"/>
      <c r="AN89" s="257"/>
      <c r="AO89" s="207"/>
      <c r="AP89" s="207"/>
      <c r="AQ89" s="207"/>
      <c r="AR89" s="207">
        <f>319681/10^7</f>
        <v>3.1968099999999999E-2</v>
      </c>
      <c r="AS89" s="200">
        <f t="shared" si="19"/>
        <v>3.1968099999999999E-2</v>
      </c>
      <c r="AT89" s="246"/>
      <c r="AU89" s="246"/>
      <c r="AV89" s="246"/>
      <c r="AW89" s="59"/>
      <c r="AX89" s="59"/>
      <c r="AY89" s="59"/>
      <c r="AZ89" s="59"/>
      <c r="BA89" s="257"/>
      <c r="BB89" s="58"/>
      <c r="BC89" s="362"/>
      <c r="BD89" s="370"/>
    </row>
    <row r="90" spans="1:56" outlineLevel="1" x14ac:dyDescent="0.4">
      <c r="A90" s="282">
        <v>3</v>
      </c>
      <c r="B90" s="183" t="s">
        <v>206</v>
      </c>
      <c r="C90" s="205"/>
      <c r="D90" s="218"/>
      <c r="E90" s="206"/>
      <c r="F90" s="203"/>
      <c r="G90" s="205"/>
      <c r="H90" s="205"/>
      <c r="I90" s="221"/>
      <c r="J90" s="221"/>
      <c r="K90" s="222" t="str">
        <f t="shared" si="23"/>
        <v>-</v>
      </c>
      <c r="L90" s="223"/>
      <c r="M90" s="223"/>
      <c r="N90" s="223"/>
      <c r="O90" s="355"/>
      <c r="P90" s="207"/>
      <c r="Q90" s="207"/>
      <c r="R90" s="207">
        <f>645297/10^7</f>
        <v>6.4529699999999995E-2</v>
      </c>
      <c r="S90" s="207"/>
      <c r="T90" s="207">
        <f t="shared" si="22"/>
        <v>6.4529699999999995E-2</v>
      </c>
      <c r="U90" s="59"/>
      <c r="V90" s="59"/>
      <c r="W90" s="59"/>
      <c r="X90" s="59"/>
      <c r="Y90" s="59"/>
      <c r="Z90" s="59"/>
      <c r="AA90" s="59"/>
      <c r="AB90" s="257"/>
      <c r="AC90" s="208"/>
      <c r="AD90" s="208"/>
      <c r="AE90" s="208"/>
      <c r="AF90" s="208"/>
      <c r="AG90" s="124"/>
      <c r="AH90" s="124"/>
      <c r="AI90" s="124"/>
      <c r="AJ90" s="59"/>
      <c r="AK90" s="59"/>
      <c r="AL90" s="59"/>
      <c r="AM90" s="59"/>
      <c r="AN90" s="257"/>
      <c r="AO90" s="207"/>
      <c r="AP90" s="207"/>
      <c r="AQ90" s="207">
        <f>645297/10^7</f>
        <v>6.4529699999999995E-2</v>
      </c>
      <c r="AR90" s="207"/>
      <c r="AS90" s="200">
        <f t="shared" si="19"/>
        <v>6.4529699999999995E-2</v>
      </c>
      <c r="AT90" s="246"/>
      <c r="AU90" s="246"/>
      <c r="AV90" s="246"/>
      <c r="AW90" s="59"/>
      <c r="AX90" s="59"/>
      <c r="AY90" s="59"/>
      <c r="AZ90" s="59"/>
      <c r="BA90" s="257"/>
      <c r="BB90" s="58"/>
      <c r="BC90" s="362"/>
      <c r="BD90" s="370"/>
    </row>
    <row r="91" spans="1:56" outlineLevel="1" x14ac:dyDescent="0.4">
      <c r="A91" s="282">
        <v>4</v>
      </c>
      <c r="B91" s="288" t="s">
        <v>207</v>
      </c>
      <c r="C91" s="205"/>
      <c r="D91" s="218"/>
      <c r="E91" s="206"/>
      <c r="F91" s="203"/>
      <c r="G91" s="205"/>
      <c r="H91" s="205"/>
      <c r="I91" s="221"/>
      <c r="J91" s="221"/>
      <c r="K91" s="222" t="str">
        <f t="shared" si="23"/>
        <v>-</v>
      </c>
      <c r="L91" s="223"/>
      <c r="M91" s="223"/>
      <c r="N91" s="223"/>
      <c r="O91" s="355"/>
      <c r="P91" s="207"/>
      <c r="Q91" s="207">
        <f>220896/10^7</f>
        <v>2.2089600000000001E-2</v>
      </c>
      <c r="R91" s="207"/>
      <c r="S91" s="207"/>
      <c r="T91" s="207">
        <f t="shared" si="22"/>
        <v>2.2089600000000001E-2</v>
      </c>
      <c r="U91" s="59"/>
      <c r="V91" s="59"/>
      <c r="W91" s="59"/>
      <c r="X91" s="59"/>
      <c r="Y91" s="59"/>
      <c r="Z91" s="59"/>
      <c r="AA91" s="59"/>
      <c r="AB91" s="257"/>
      <c r="AC91" s="208"/>
      <c r="AD91" s="208"/>
      <c r="AE91" s="208"/>
      <c r="AF91" s="208"/>
      <c r="AG91" s="124"/>
      <c r="AH91" s="124"/>
      <c r="AI91" s="124"/>
      <c r="AJ91" s="59"/>
      <c r="AK91" s="59"/>
      <c r="AL91" s="59"/>
      <c r="AM91" s="59"/>
      <c r="AN91" s="257"/>
      <c r="AO91" s="207"/>
      <c r="AP91" s="207">
        <f>220896/10^7</f>
        <v>2.2089600000000001E-2</v>
      </c>
      <c r="AQ91" s="207"/>
      <c r="AR91" s="207"/>
      <c r="AS91" s="200">
        <f t="shared" si="19"/>
        <v>2.2089600000000001E-2</v>
      </c>
      <c r="AT91" s="246"/>
      <c r="AU91" s="246"/>
      <c r="AV91" s="246"/>
      <c r="AW91" s="59"/>
      <c r="AX91" s="59"/>
      <c r="AY91" s="59"/>
      <c r="AZ91" s="59"/>
      <c r="BA91" s="257"/>
      <c r="BB91" s="58"/>
      <c r="BC91" s="362"/>
      <c r="BD91" s="370"/>
    </row>
    <row r="92" spans="1:56" outlineLevel="1" x14ac:dyDescent="0.4">
      <c r="A92" s="282">
        <v>5</v>
      </c>
      <c r="B92" s="288" t="s">
        <v>208</v>
      </c>
      <c r="C92" s="205"/>
      <c r="D92" s="218"/>
      <c r="E92" s="206"/>
      <c r="F92" s="203"/>
      <c r="G92" s="205"/>
      <c r="H92" s="205"/>
      <c r="I92" s="221"/>
      <c r="J92" s="221"/>
      <c r="K92" s="222" t="str">
        <f t="shared" si="23"/>
        <v>-</v>
      </c>
      <c r="L92" s="223"/>
      <c r="M92" s="223"/>
      <c r="N92" s="223"/>
      <c r="O92" s="355"/>
      <c r="P92" s="207"/>
      <c r="Q92" s="207">
        <f>6069666.67/10^7</f>
        <v>0.60696666700000002</v>
      </c>
      <c r="R92" s="207"/>
      <c r="S92" s="207"/>
      <c r="T92" s="207">
        <f t="shared" si="22"/>
        <v>0.60696666700000002</v>
      </c>
      <c r="U92" s="59"/>
      <c r="V92" s="59"/>
      <c r="W92" s="59"/>
      <c r="X92" s="59"/>
      <c r="Y92" s="59"/>
      <c r="Z92" s="59"/>
      <c r="AA92" s="59"/>
      <c r="AB92" s="257"/>
      <c r="AC92" s="208"/>
      <c r="AD92" s="208"/>
      <c r="AE92" s="208"/>
      <c r="AF92" s="208"/>
      <c r="AG92" s="124"/>
      <c r="AH92" s="124"/>
      <c r="AI92" s="124"/>
      <c r="AJ92" s="59"/>
      <c r="AK92" s="59"/>
      <c r="AL92" s="59"/>
      <c r="AM92" s="59"/>
      <c r="AN92" s="257"/>
      <c r="AO92" s="207"/>
      <c r="AP92" s="207">
        <f>6069666.67/10^7</f>
        <v>0.60696666700000002</v>
      </c>
      <c r="AQ92" s="207"/>
      <c r="AR92" s="207"/>
      <c r="AS92" s="200">
        <f t="shared" si="19"/>
        <v>0.60696666700000002</v>
      </c>
      <c r="AT92" s="246"/>
      <c r="AU92" s="246"/>
      <c r="AV92" s="246"/>
      <c r="AW92" s="59"/>
      <c r="AX92" s="59"/>
      <c r="AY92" s="59"/>
      <c r="AZ92" s="59"/>
      <c r="BA92" s="257"/>
      <c r="BB92" s="58"/>
      <c r="BC92" s="362"/>
      <c r="BD92" s="82"/>
    </row>
    <row r="93" spans="1:56" outlineLevel="1" x14ac:dyDescent="0.4">
      <c r="A93" s="282">
        <v>6</v>
      </c>
      <c r="B93" s="183" t="s">
        <v>209</v>
      </c>
      <c r="C93" s="205"/>
      <c r="D93" s="218"/>
      <c r="E93" s="206"/>
      <c r="F93" s="203"/>
      <c r="G93" s="205"/>
      <c r="H93" s="205"/>
      <c r="I93" s="221"/>
      <c r="J93" s="221"/>
      <c r="K93" s="222" t="str">
        <f t="shared" si="23"/>
        <v>-</v>
      </c>
      <c r="L93" s="223"/>
      <c r="M93" s="223"/>
      <c r="N93" s="223"/>
      <c r="O93" s="355"/>
      <c r="P93" s="207"/>
      <c r="Q93" s="207">
        <f>3457350.79/10^7</f>
        <v>0.345735079</v>
      </c>
      <c r="R93" s="207"/>
      <c r="S93" s="207"/>
      <c r="T93" s="207">
        <f t="shared" si="22"/>
        <v>0.345735079</v>
      </c>
      <c r="U93" s="59"/>
      <c r="V93" s="59"/>
      <c r="W93" s="59"/>
      <c r="X93" s="59"/>
      <c r="Y93" s="59"/>
      <c r="Z93" s="59"/>
      <c r="AA93" s="59"/>
      <c r="AB93" s="257"/>
      <c r="AC93" s="208"/>
      <c r="AD93" s="208"/>
      <c r="AE93" s="208"/>
      <c r="AF93" s="208"/>
      <c r="AG93" s="124"/>
      <c r="AH93" s="124"/>
      <c r="AI93" s="124"/>
      <c r="AJ93" s="59"/>
      <c r="AK93" s="59"/>
      <c r="AL93" s="59"/>
      <c r="AM93" s="59"/>
      <c r="AN93" s="257"/>
      <c r="AO93" s="207"/>
      <c r="AP93" s="207">
        <f>3457350.79/10^7</f>
        <v>0.345735079</v>
      </c>
      <c r="AQ93" s="207"/>
      <c r="AR93" s="207"/>
      <c r="AS93" s="200">
        <f t="shared" si="19"/>
        <v>0.345735079</v>
      </c>
      <c r="AT93" s="246"/>
      <c r="AU93" s="246"/>
      <c r="AV93" s="246"/>
      <c r="AW93" s="59"/>
      <c r="AX93" s="59"/>
      <c r="AY93" s="59"/>
      <c r="AZ93" s="59"/>
      <c r="BA93" s="257"/>
      <c r="BB93" s="58"/>
      <c r="BC93" s="362"/>
      <c r="BD93" s="370"/>
    </row>
    <row r="94" spans="1:56" outlineLevel="1" x14ac:dyDescent="0.4">
      <c r="A94" s="282">
        <v>7</v>
      </c>
      <c r="B94" s="190" t="s">
        <v>222</v>
      </c>
      <c r="C94" s="205"/>
      <c r="D94" s="218"/>
      <c r="E94" s="206"/>
      <c r="F94" s="203"/>
      <c r="G94" s="205"/>
      <c r="H94" s="205"/>
      <c r="I94" s="221"/>
      <c r="J94" s="221"/>
      <c r="K94" s="222" t="str">
        <f t="shared" si="23"/>
        <v>-</v>
      </c>
      <c r="L94" s="223"/>
      <c r="M94" s="223"/>
      <c r="N94" s="223"/>
      <c r="O94" s="355"/>
      <c r="P94" s="207"/>
      <c r="Q94" s="207"/>
      <c r="R94" s="207"/>
      <c r="S94" s="207"/>
      <c r="T94" s="207">
        <f t="shared" si="22"/>
        <v>0</v>
      </c>
      <c r="U94" s="59"/>
      <c r="V94" s="59"/>
      <c r="W94" s="59"/>
      <c r="X94" s="59"/>
      <c r="Y94" s="59"/>
      <c r="Z94" s="59"/>
      <c r="AA94" s="59"/>
      <c r="AB94" s="257"/>
      <c r="AC94" s="208"/>
      <c r="AD94" s="208"/>
      <c r="AE94" s="208"/>
      <c r="AF94" s="208"/>
      <c r="AG94" s="124"/>
      <c r="AH94" s="124"/>
      <c r="AI94" s="124"/>
      <c r="AJ94" s="59"/>
      <c r="AK94" s="59"/>
      <c r="AL94" s="59"/>
      <c r="AM94" s="59"/>
      <c r="AN94" s="257"/>
      <c r="AO94" s="207"/>
      <c r="AP94" s="207"/>
      <c r="AQ94" s="207"/>
      <c r="AR94" s="207"/>
      <c r="AS94" s="200">
        <f t="shared" si="19"/>
        <v>0</v>
      </c>
      <c r="AT94" s="246"/>
      <c r="AU94" s="246"/>
      <c r="AV94" s="246"/>
      <c r="AW94" s="59"/>
      <c r="AX94" s="59"/>
      <c r="AY94" s="59"/>
      <c r="AZ94" s="59"/>
      <c r="BA94" s="257"/>
      <c r="BB94" s="58"/>
      <c r="BC94" s="362"/>
      <c r="BD94" s="370"/>
    </row>
    <row r="95" spans="1:56" ht="32.25" outlineLevel="1" x14ac:dyDescent="0.4">
      <c r="A95" s="282">
        <v>8</v>
      </c>
      <c r="B95" s="190" t="s">
        <v>223</v>
      </c>
      <c r="C95" s="205"/>
      <c r="D95" s="218"/>
      <c r="E95" s="206"/>
      <c r="F95" s="203"/>
      <c r="G95" s="205"/>
      <c r="H95" s="205"/>
      <c r="I95" s="221"/>
      <c r="J95" s="221"/>
      <c r="K95" s="222" t="str">
        <f t="shared" si="23"/>
        <v>-</v>
      </c>
      <c r="L95" s="223"/>
      <c r="M95" s="223"/>
      <c r="N95" s="223"/>
      <c r="O95" s="355"/>
      <c r="P95" s="207"/>
      <c r="Q95" s="207"/>
      <c r="R95" s="207"/>
      <c r="S95" s="207"/>
      <c r="T95" s="207">
        <f t="shared" si="22"/>
        <v>0</v>
      </c>
      <c r="U95" s="59">
        <f>34999.94/10^7</f>
        <v>3.4999940000000002E-3</v>
      </c>
      <c r="V95" s="59"/>
      <c r="W95" s="59"/>
      <c r="X95" s="59"/>
      <c r="Y95" s="59"/>
      <c r="Z95" s="59"/>
      <c r="AA95" s="59"/>
      <c r="AB95" s="257"/>
      <c r="AC95" s="208"/>
      <c r="AD95" s="208"/>
      <c r="AE95" s="208"/>
      <c r="AF95" s="208"/>
      <c r="AG95" s="59"/>
      <c r="AH95" s="124"/>
      <c r="AI95" s="124"/>
      <c r="AJ95" s="59"/>
      <c r="AK95" s="59"/>
      <c r="AL95" s="59"/>
      <c r="AM95" s="59"/>
      <c r="AN95" s="257"/>
      <c r="AO95" s="207"/>
      <c r="AP95" s="207"/>
      <c r="AQ95" s="207"/>
      <c r="AR95" s="207"/>
      <c r="AS95" s="200">
        <f t="shared" si="19"/>
        <v>0</v>
      </c>
      <c r="AT95" s="246">
        <v>3.4999940000000002E-3</v>
      </c>
      <c r="AU95" s="246"/>
      <c r="AV95" s="245">
        <v>0.09</v>
      </c>
      <c r="AW95" s="59"/>
      <c r="AX95" s="59"/>
      <c r="AY95" s="59"/>
      <c r="AZ95" s="59"/>
      <c r="BA95" s="257"/>
      <c r="BB95" s="58"/>
      <c r="BC95" s="373" t="s">
        <v>224</v>
      </c>
      <c r="BD95" s="370" t="s">
        <v>171</v>
      </c>
    </row>
    <row r="96" spans="1:56" ht="62.25" outlineLevel="1" x14ac:dyDescent="0.4">
      <c r="A96" s="282">
        <v>9</v>
      </c>
      <c r="B96" s="190" t="s">
        <v>225</v>
      </c>
      <c r="C96" s="205"/>
      <c r="D96" s="218"/>
      <c r="E96" s="206"/>
      <c r="F96" s="203"/>
      <c r="G96" s="205"/>
      <c r="H96" s="205"/>
      <c r="I96" s="221"/>
      <c r="J96" s="221"/>
      <c r="K96" s="222"/>
      <c r="L96" s="223"/>
      <c r="M96" s="223"/>
      <c r="N96" s="223"/>
      <c r="O96" s="355"/>
      <c r="P96" s="207"/>
      <c r="Q96" s="207"/>
      <c r="R96" s="207"/>
      <c r="S96" s="207"/>
      <c r="T96" s="207">
        <f t="shared" si="22"/>
        <v>0</v>
      </c>
      <c r="U96" s="59">
        <f>(129396.98+2459233.16)/10^7</f>
        <v>0.258863014</v>
      </c>
      <c r="V96" s="59"/>
      <c r="W96" s="59"/>
      <c r="X96" s="59"/>
      <c r="Y96" s="59"/>
      <c r="Z96" s="59"/>
      <c r="AA96" s="59"/>
      <c r="AB96" s="257"/>
      <c r="AC96" s="208"/>
      <c r="AD96" s="208"/>
      <c r="AE96" s="208"/>
      <c r="AF96" s="208"/>
      <c r="AG96" s="59"/>
      <c r="AH96" s="124"/>
      <c r="AI96" s="124"/>
      <c r="AJ96" s="59"/>
      <c r="AK96" s="59"/>
      <c r="AL96" s="59"/>
      <c r="AM96" s="59"/>
      <c r="AN96" s="257"/>
      <c r="AO96" s="207"/>
      <c r="AP96" s="207"/>
      <c r="AQ96" s="207"/>
      <c r="AR96" s="207"/>
      <c r="AS96" s="200">
        <f t="shared" si="19"/>
        <v>0</v>
      </c>
      <c r="AT96" s="246">
        <v>0.258863014</v>
      </c>
      <c r="AU96" s="246"/>
      <c r="AV96" s="246"/>
      <c r="AW96" s="59"/>
      <c r="AX96" s="59"/>
      <c r="AY96" s="59"/>
      <c r="AZ96" s="59"/>
      <c r="BA96" s="257"/>
      <c r="BB96" s="58"/>
      <c r="BC96" s="373" t="s">
        <v>226</v>
      </c>
      <c r="BD96" s="370" t="s">
        <v>171</v>
      </c>
    </row>
    <row r="97" spans="1:56" ht="92.25" outlineLevel="1" x14ac:dyDescent="0.4">
      <c r="A97" s="282">
        <v>10</v>
      </c>
      <c r="B97" s="190" t="s">
        <v>223</v>
      </c>
      <c r="C97" s="205"/>
      <c r="D97" s="218"/>
      <c r="E97" s="206"/>
      <c r="F97" s="203"/>
      <c r="G97" s="205"/>
      <c r="H97" s="205"/>
      <c r="I97" s="221"/>
      <c r="J97" s="221"/>
      <c r="K97" s="222"/>
      <c r="L97" s="223"/>
      <c r="M97" s="223"/>
      <c r="N97" s="223"/>
      <c r="O97" s="355"/>
      <c r="P97" s="207"/>
      <c r="Q97" s="207"/>
      <c r="R97" s="207"/>
      <c r="S97" s="207"/>
      <c r="T97" s="207">
        <f t="shared" si="22"/>
        <v>0</v>
      </c>
      <c r="U97" s="59"/>
      <c r="V97" s="59">
        <f>2071974.36/10^7</f>
        <v>0.20719743600000001</v>
      </c>
      <c r="W97" s="59"/>
      <c r="X97" s="59"/>
      <c r="Y97" s="59"/>
      <c r="Z97" s="59"/>
      <c r="AA97" s="59"/>
      <c r="AB97" s="257"/>
      <c r="AC97" s="208"/>
      <c r="AD97" s="208"/>
      <c r="AE97" s="208"/>
      <c r="AF97" s="208"/>
      <c r="AG97" s="124"/>
      <c r="AH97" s="124"/>
      <c r="AI97" s="124"/>
      <c r="AJ97" s="59"/>
      <c r="AK97" s="59"/>
      <c r="AL97" s="59"/>
      <c r="AM97" s="59"/>
      <c r="AN97" s="257"/>
      <c r="AO97" s="207"/>
      <c r="AP97" s="207"/>
      <c r="AQ97" s="207"/>
      <c r="AR97" s="207"/>
      <c r="AS97" s="200">
        <f t="shared" si="19"/>
        <v>0</v>
      </c>
      <c r="AT97" s="246"/>
      <c r="AU97" s="246">
        <v>0.20719743600000001</v>
      </c>
      <c r="AV97" s="246"/>
      <c r="AW97" s="59"/>
      <c r="AX97" s="59"/>
      <c r="AY97" s="59"/>
      <c r="AZ97" s="59"/>
      <c r="BA97" s="257"/>
      <c r="BB97" s="58"/>
      <c r="BC97" s="373" t="s">
        <v>227</v>
      </c>
      <c r="BD97" s="370" t="s">
        <v>171</v>
      </c>
    </row>
    <row r="98" spans="1:56" outlineLevel="1" x14ac:dyDescent="0.4">
      <c r="A98" s="282">
        <v>11</v>
      </c>
      <c r="B98" s="190" t="s">
        <v>225</v>
      </c>
      <c r="C98" s="205"/>
      <c r="D98" s="218"/>
      <c r="E98" s="206"/>
      <c r="F98" s="203"/>
      <c r="G98" s="205"/>
      <c r="H98" s="205"/>
      <c r="I98" s="221"/>
      <c r="J98" s="221"/>
      <c r="K98" s="222"/>
      <c r="L98" s="223"/>
      <c r="M98" s="223"/>
      <c r="N98" s="223"/>
      <c r="O98" s="355"/>
      <c r="P98" s="207"/>
      <c r="Q98" s="207"/>
      <c r="R98" s="207"/>
      <c r="S98" s="207"/>
      <c r="T98" s="207">
        <f t="shared" si="22"/>
        <v>0</v>
      </c>
      <c r="U98" s="59"/>
      <c r="V98" s="59">
        <f>63897/10^7</f>
        <v>6.3896999999999999E-3</v>
      </c>
      <c r="W98" s="59"/>
      <c r="X98" s="59"/>
      <c r="Y98" s="59"/>
      <c r="Z98" s="59"/>
      <c r="AA98" s="59"/>
      <c r="AB98" s="257"/>
      <c r="AC98" s="208"/>
      <c r="AD98" s="208"/>
      <c r="AE98" s="208"/>
      <c r="AF98" s="208"/>
      <c r="AG98" s="124"/>
      <c r="AH98" s="124"/>
      <c r="AI98" s="124"/>
      <c r="AJ98" s="59"/>
      <c r="AK98" s="59"/>
      <c r="AL98" s="59"/>
      <c r="AM98" s="59"/>
      <c r="AN98" s="257"/>
      <c r="AO98" s="207"/>
      <c r="AP98" s="207"/>
      <c r="AQ98" s="207"/>
      <c r="AR98" s="207"/>
      <c r="AS98" s="200">
        <f t="shared" si="19"/>
        <v>0</v>
      </c>
      <c r="AT98" s="246"/>
      <c r="AU98" s="246">
        <v>6.3896999999999999E-3</v>
      </c>
      <c r="AV98" s="246"/>
      <c r="AW98" s="59"/>
      <c r="AX98" s="59"/>
      <c r="AY98" s="59"/>
      <c r="AZ98" s="59"/>
      <c r="BA98" s="257"/>
      <c r="BB98" s="58"/>
      <c r="BC98" s="374" t="s">
        <v>228</v>
      </c>
      <c r="BD98" s="370" t="s">
        <v>171</v>
      </c>
    </row>
    <row r="99" spans="1:56" outlineLevel="1" x14ac:dyDescent="0.4">
      <c r="A99" s="282">
        <v>12</v>
      </c>
      <c r="B99" s="190" t="s">
        <v>229</v>
      </c>
      <c r="C99" s="205"/>
      <c r="D99" s="218"/>
      <c r="E99" s="206"/>
      <c r="F99" s="203"/>
      <c r="G99" s="205"/>
      <c r="H99" s="205"/>
      <c r="I99" s="221"/>
      <c r="J99" s="221"/>
      <c r="K99" s="222"/>
      <c r="L99" s="223"/>
      <c r="M99" s="223"/>
      <c r="N99" s="223"/>
      <c r="O99" s="355"/>
      <c r="P99" s="207"/>
      <c r="Q99" s="207"/>
      <c r="R99" s="207"/>
      <c r="S99" s="207"/>
      <c r="T99" s="207">
        <f t="shared" si="22"/>
        <v>0</v>
      </c>
      <c r="U99" s="59"/>
      <c r="V99" s="59"/>
      <c r="W99" s="59"/>
      <c r="X99" s="59"/>
      <c r="Y99" s="59"/>
      <c r="Z99" s="59"/>
      <c r="AA99" s="59"/>
      <c r="AB99" s="257"/>
      <c r="AC99" s="208"/>
      <c r="AD99" s="208"/>
      <c r="AE99" s="208"/>
      <c r="AF99" s="208"/>
      <c r="AG99" s="124"/>
      <c r="AH99" s="124"/>
      <c r="AI99" s="124"/>
      <c r="AJ99" s="59"/>
      <c r="AK99" s="59"/>
      <c r="AL99" s="59"/>
      <c r="AM99" s="59"/>
      <c r="AN99" s="257"/>
      <c r="AO99" s="207"/>
      <c r="AP99" s="207"/>
      <c r="AQ99" s="207"/>
      <c r="AR99" s="207"/>
      <c r="AS99" s="200">
        <f t="shared" si="19"/>
        <v>0</v>
      </c>
      <c r="AT99" s="246"/>
      <c r="AU99" s="246">
        <v>0.19434199999999999</v>
      </c>
      <c r="AV99" s="246"/>
      <c r="AW99" s="59"/>
      <c r="AX99" s="59"/>
      <c r="AY99" s="59"/>
      <c r="AZ99" s="59"/>
      <c r="BA99" s="257"/>
      <c r="BB99" s="58"/>
      <c r="BC99" s="374" t="s">
        <v>230</v>
      </c>
      <c r="BD99" s="370"/>
    </row>
    <row r="100" spans="1:56" s="15" customFormat="1" outlineLevel="1" x14ac:dyDescent="0.4">
      <c r="A100" s="282"/>
      <c r="B100" s="183"/>
      <c r="C100" s="39"/>
      <c r="D100" s="219"/>
      <c r="E100" s="220"/>
      <c r="F100" s="151"/>
      <c r="G100" s="39"/>
      <c r="H100" s="221"/>
      <c r="I100" s="221"/>
      <c r="J100" s="221"/>
      <c r="K100" s="222"/>
      <c r="L100" s="223"/>
      <c r="M100" s="223"/>
      <c r="N100" s="223"/>
      <c r="O100" s="355"/>
      <c r="P100" s="224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257"/>
      <c r="AC100" s="124"/>
      <c r="AD100" s="124"/>
      <c r="AE100" s="124"/>
      <c r="AF100" s="124"/>
      <c r="AG100" s="124"/>
      <c r="AH100" s="124"/>
      <c r="AI100" s="124"/>
      <c r="AJ100" s="59"/>
      <c r="AK100" s="59"/>
      <c r="AL100" s="59"/>
      <c r="AM100" s="59"/>
      <c r="AN100" s="257"/>
      <c r="AO100" s="59"/>
      <c r="AP100" s="59"/>
      <c r="AQ100" s="59"/>
      <c r="AR100" s="59"/>
      <c r="AS100" s="59"/>
      <c r="AT100" s="246"/>
      <c r="AU100" s="246"/>
      <c r="AV100" s="246"/>
      <c r="AW100" s="59"/>
      <c r="AX100" s="59"/>
      <c r="AY100" s="59"/>
      <c r="AZ100" s="59"/>
      <c r="BA100" s="257"/>
      <c r="BB100" s="58"/>
      <c r="BC100" s="362"/>
      <c r="BD100" s="370"/>
    </row>
    <row r="101" spans="1:56" s="15" customFormat="1" outlineLevel="1" x14ac:dyDescent="0.4">
      <c r="A101" s="282"/>
      <c r="B101" s="183"/>
      <c r="C101" s="39"/>
      <c r="D101" s="219"/>
      <c r="E101" s="220"/>
      <c r="F101" s="151"/>
      <c r="G101" s="39"/>
      <c r="H101" s="221"/>
      <c r="I101" s="221"/>
      <c r="J101" s="221"/>
      <c r="K101" s="222" t="str">
        <f t="shared" si="23"/>
        <v>-</v>
      </c>
      <c r="L101" s="223"/>
      <c r="M101" s="223"/>
      <c r="N101" s="223"/>
      <c r="O101" s="355"/>
      <c r="P101" s="224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257"/>
      <c r="AC101" s="124"/>
      <c r="AD101" s="124"/>
      <c r="AE101" s="124"/>
      <c r="AF101" s="124"/>
      <c r="AG101" s="124"/>
      <c r="AH101" s="124"/>
      <c r="AI101" s="124"/>
      <c r="AJ101" s="59"/>
      <c r="AK101" s="59"/>
      <c r="AL101" s="59"/>
      <c r="AM101" s="59"/>
      <c r="AN101" s="257"/>
      <c r="AO101" s="59"/>
      <c r="AP101" s="59"/>
      <c r="AQ101" s="59"/>
      <c r="AR101" s="59"/>
      <c r="AS101" s="59"/>
      <c r="AT101" s="246"/>
      <c r="AU101" s="246"/>
      <c r="AV101" s="246"/>
      <c r="AW101" s="59"/>
      <c r="AX101" s="59"/>
      <c r="AY101" s="59"/>
      <c r="AZ101" s="59"/>
      <c r="BA101" s="257"/>
      <c r="BB101" s="58"/>
      <c r="BC101" s="362"/>
      <c r="BD101" s="370"/>
    </row>
    <row r="102" spans="1:56" ht="20.25" x14ac:dyDescent="0.25">
      <c r="A102" s="165"/>
      <c r="B102" s="166" t="s">
        <v>105</v>
      </c>
      <c r="C102" s="167"/>
      <c r="D102" s="168"/>
      <c r="E102" s="169"/>
      <c r="F102" s="169"/>
      <c r="G102" s="170"/>
      <c r="H102" s="170"/>
      <c r="I102" s="171"/>
      <c r="J102" s="171"/>
      <c r="K102" s="172"/>
      <c r="L102" s="172"/>
      <c r="M102" s="172"/>
      <c r="N102" s="172"/>
      <c r="O102" s="170"/>
      <c r="P102" s="170">
        <f t="shared" ref="P102:AB102" si="24">SUM(P10:P101)</f>
        <v>44.668653637975204</v>
      </c>
      <c r="Q102" s="170">
        <f t="shared" si="24"/>
        <v>9.8215513126666671</v>
      </c>
      <c r="R102" s="170">
        <f t="shared" si="24"/>
        <v>6.4529699999999995E-2</v>
      </c>
      <c r="S102" s="170">
        <f t="shared" si="24"/>
        <v>1.8021503000000001</v>
      </c>
      <c r="T102" s="170">
        <f t="shared" si="24"/>
        <v>56.356884950641877</v>
      </c>
      <c r="U102" s="170">
        <f t="shared" si="24"/>
        <v>0.26236300800000001</v>
      </c>
      <c r="V102" s="170">
        <f t="shared" si="24"/>
        <v>0.21358713600000001</v>
      </c>
      <c r="W102" s="170">
        <f t="shared" si="24"/>
        <v>5.54</v>
      </c>
      <c r="X102" s="170">
        <f t="shared" si="24"/>
        <v>0</v>
      </c>
      <c r="Y102" s="170">
        <f t="shared" si="24"/>
        <v>398</v>
      </c>
      <c r="Z102" s="170">
        <f t="shared" si="24"/>
        <v>0</v>
      </c>
      <c r="AA102" s="170">
        <f t="shared" si="24"/>
        <v>0</v>
      </c>
      <c r="AB102" s="170">
        <f t="shared" si="24"/>
        <v>0</v>
      </c>
      <c r="AC102" s="173"/>
      <c r="AD102" s="173"/>
      <c r="AE102" s="173"/>
      <c r="AF102" s="173"/>
      <c r="AG102" s="173"/>
      <c r="AH102" s="173"/>
      <c r="AI102" s="173"/>
      <c r="AJ102" s="170"/>
      <c r="AK102" s="170"/>
      <c r="AL102" s="170"/>
      <c r="AM102" s="170"/>
      <c r="AN102" s="259"/>
      <c r="AO102" s="170">
        <f t="shared" ref="AO102:BA102" si="25">SUM(AO10:AO101)</f>
        <v>44.668653637975204</v>
      </c>
      <c r="AP102" s="170">
        <f t="shared" si="25"/>
        <v>3.7132813126666671</v>
      </c>
      <c r="AQ102" s="170">
        <f t="shared" si="25"/>
        <v>6.1727996999999997</v>
      </c>
      <c r="AR102" s="170">
        <f t="shared" si="25"/>
        <v>1.8021503000000001</v>
      </c>
      <c r="AS102" s="170">
        <f t="shared" si="25"/>
        <v>56.356884950641877</v>
      </c>
      <c r="AT102" s="170">
        <f t="shared" si="25"/>
        <v>0.26236300800000001</v>
      </c>
      <c r="AU102" s="170">
        <f t="shared" si="25"/>
        <v>0.40792913600000003</v>
      </c>
      <c r="AV102" s="170">
        <f t="shared" si="25"/>
        <v>5.63</v>
      </c>
      <c r="AW102" s="170">
        <f t="shared" si="25"/>
        <v>0</v>
      </c>
      <c r="AX102" s="170">
        <f t="shared" si="25"/>
        <v>398</v>
      </c>
      <c r="AY102" s="170">
        <f t="shared" si="25"/>
        <v>0</v>
      </c>
      <c r="AZ102" s="170">
        <f t="shared" si="25"/>
        <v>0</v>
      </c>
      <c r="BA102" s="170">
        <f t="shared" si="25"/>
        <v>0</v>
      </c>
      <c r="BB102" s="170"/>
      <c r="BC102" s="174"/>
      <c r="BD102" s="175"/>
    </row>
    <row r="103" spans="1:56" x14ac:dyDescent="0.4">
      <c r="C103" s="25"/>
      <c r="BD103" s="114"/>
    </row>
    <row r="104" spans="1:56" x14ac:dyDescent="0.4">
      <c r="C104" s="25"/>
      <c r="AT104" s="29">
        <f>SUM(AT88:AT101)</f>
        <v>0.26236300800000001</v>
      </c>
      <c r="AU104" s="29">
        <f>SUM(AU88:AU101)</f>
        <v>0.40792913600000003</v>
      </c>
      <c r="AV104" s="29">
        <f>SUM(AV88:AV101)</f>
        <v>0.09</v>
      </c>
      <c r="BD104" s="176"/>
    </row>
    <row r="105" spans="1:56" x14ac:dyDescent="0.4">
      <c r="C105" s="25"/>
      <c r="BD105" s="114"/>
    </row>
    <row r="106" spans="1:56" x14ac:dyDescent="0.4">
      <c r="C106" s="25"/>
      <c r="BD106" s="114"/>
    </row>
    <row r="107" spans="1:56" x14ac:dyDescent="0.4">
      <c r="C107" s="25"/>
      <c r="BD107" s="114"/>
    </row>
    <row r="108" spans="1:56" x14ac:dyDescent="0.4">
      <c r="C108" s="25"/>
      <c r="BD108" s="114"/>
    </row>
    <row r="109" spans="1:56" x14ac:dyDescent="0.4">
      <c r="C109" s="25"/>
      <c r="BD109" s="114"/>
    </row>
    <row r="110" spans="1:56" x14ac:dyDescent="0.4">
      <c r="C110" s="25"/>
      <c r="BD110" s="176"/>
    </row>
    <row r="111" spans="1:56" x14ac:dyDescent="0.4">
      <c r="C111" s="25"/>
      <c r="BD111" s="114"/>
    </row>
    <row r="112" spans="1:56" x14ac:dyDescent="0.4">
      <c r="C112" s="25"/>
      <c r="BD112" s="114"/>
    </row>
    <row r="113" spans="56:56" x14ac:dyDescent="0.4">
      <c r="BD113" s="114"/>
    </row>
    <row r="114" spans="56:56" x14ac:dyDescent="0.4">
      <c r="BD114" s="114"/>
    </row>
    <row r="115" spans="56:56" x14ac:dyDescent="0.4">
      <c r="BD115" s="176"/>
    </row>
    <row r="116" spans="56:56" x14ac:dyDescent="0.4">
      <c r="BD116" s="114"/>
    </row>
    <row r="117" spans="56:56" x14ac:dyDescent="0.4">
      <c r="BD117" s="114"/>
    </row>
    <row r="118" spans="56:56" x14ac:dyDescent="0.4">
      <c r="BD118" s="114"/>
    </row>
    <row r="119" spans="56:56" x14ac:dyDescent="0.4">
      <c r="BD119" s="114"/>
    </row>
    <row r="120" spans="56:56" x14ac:dyDescent="0.4">
      <c r="BD120" s="176"/>
    </row>
    <row r="121" spans="56:56" x14ac:dyDescent="0.4">
      <c r="BD121" s="114"/>
    </row>
    <row r="122" spans="56:56" x14ac:dyDescent="0.4">
      <c r="BD122" s="176"/>
    </row>
    <row r="123" spans="56:56" x14ac:dyDescent="0.4">
      <c r="BD123" s="114"/>
    </row>
    <row r="124" spans="56:56" x14ac:dyDescent="0.4">
      <c r="BD124" s="176"/>
    </row>
    <row r="125" spans="56:56" x14ac:dyDescent="0.4">
      <c r="BD125" s="114"/>
    </row>
    <row r="126" spans="56:56" x14ac:dyDescent="0.4">
      <c r="BD126" s="114"/>
    </row>
    <row r="127" spans="56:56" x14ac:dyDescent="0.4">
      <c r="BD127" s="114"/>
    </row>
    <row r="128" spans="56:56" x14ac:dyDescent="0.4">
      <c r="BD128" s="176"/>
    </row>
    <row r="129" spans="56:56" x14ac:dyDescent="0.4">
      <c r="BD129" s="114"/>
    </row>
    <row r="130" spans="56:56" x14ac:dyDescent="0.4">
      <c r="BD130" s="114"/>
    </row>
    <row r="131" spans="56:56" x14ac:dyDescent="0.4">
      <c r="BD131" s="114"/>
    </row>
    <row r="132" spans="56:56" x14ac:dyDescent="0.4">
      <c r="BD132" s="114"/>
    </row>
    <row r="133" spans="56:56" x14ac:dyDescent="0.4">
      <c r="BD133" s="176"/>
    </row>
    <row r="134" spans="56:56" x14ac:dyDescent="0.4">
      <c r="BD134" s="114"/>
    </row>
    <row r="135" spans="56:56" x14ac:dyDescent="0.4">
      <c r="BD135" s="114"/>
    </row>
    <row r="136" spans="56:56" x14ac:dyDescent="0.4">
      <c r="BD136" s="114"/>
    </row>
    <row r="137" spans="56:56" x14ac:dyDescent="0.4">
      <c r="BD137" s="114"/>
    </row>
    <row r="138" spans="56:56" x14ac:dyDescent="0.4">
      <c r="BD138" s="176"/>
    </row>
    <row r="139" spans="56:56" x14ac:dyDescent="0.4">
      <c r="BD139" s="114"/>
    </row>
    <row r="140" spans="56:56" x14ac:dyDescent="0.4">
      <c r="BD140" s="114"/>
    </row>
    <row r="141" spans="56:56" x14ac:dyDescent="0.4">
      <c r="BD141" s="114"/>
    </row>
    <row r="142" spans="56:56" x14ac:dyDescent="0.4">
      <c r="BD142" s="114"/>
    </row>
    <row r="143" spans="56:56" x14ac:dyDescent="0.4">
      <c r="BD143" s="114"/>
    </row>
    <row r="144" spans="56:56" x14ac:dyDescent="0.4">
      <c r="BD144" s="176"/>
    </row>
    <row r="145" spans="56:56" x14ac:dyDescent="0.4">
      <c r="BD145" s="114"/>
    </row>
    <row r="146" spans="56:56" x14ac:dyDescent="0.4">
      <c r="BD146" s="114"/>
    </row>
    <row r="147" spans="56:56" x14ac:dyDescent="0.4">
      <c r="BD147" s="114"/>
    </row>
    <row r="148" spans="56:56" x14ac:dyDescent="0.4">
      <c r="BD148" s="114"/>
    </row>
    <row r="149" spans="56:56" x14ac:dyDescent="0.4">
      <c r="BD149" s="114"/>
    </row>
    <row r="150" spans="56:56" x14ac:dyDescent="0.4">
      <c r="BD150" s="114"/>
    </row>
    <row r="151" spans="56:56" x14ac:dyDescent="0.4">
      <c r="BD151" s="114"/>
    </row>
    <row r="152" spans="56:56" x14ac:dyDescent="0.4">
      <c r="BD152" s="114"/>
    </row>
    <row r="153" spans="56:56" x14ac:dyDescent="0.4">
      <c r="BD153" s="114"/>
    </row>
    <row r="154" spans="56:56" x14ac:dyDescent="0.4">
      <c r="BD154" s="114"/>
    </row>
    <row r="155" spans="56:56" x14ac:dyDescent="0.4">
      <c r="BD155" s="114"/>
    </row>
    <row r="156" spans="56:56" x14ac:dyDescent="0.4">
      <c r="BD156" s="114"/>
    </row>
    <row r="157" spans="56:56" x14ac:dyDescent="0.4">
      <c r="BD157" s="176"/>
    </row>
    <row r="158" spans="56:56" x14ac:dyDescent="0.4">
      <c r="BD158" s="114"/>
    </row>
    <row r="159" spans="56:56" x14ac:dyDescent="0.4">
      <c r="BD159" s="114"/>
    </row>
    <row r="160" spans="56:56" x14ac:dyDescent="0.4">
      <c r="BD160" s="114"/>
    </row>
    <row r="161" spans="56:56" x14ac:dyDescent="0.4">
      <c r="BD161" s="176"/>
    </row>
    <row r="162" spans="56:56" x14ac:dyDescent="0.4">
      <c r="BD162" s="114"/>
    </row>
    <row r="163" spans="56:56" x14ac:dyDescent="0.4">
      <c r="BD163" s="114"/>
    </row>
    <row r="164" spans="56:56" x14ac:dyDescent="0.4">
      <c r="BD164" s="176"/>
    </row>
    <row r="165" spans="56:56" x14ac:dyDescent="0.4">
      <c r="BD165" s="114"/>
    </row>
    <row r="166" spans="56:56" x14ac:dyDescent="0.4">
      <c r="BD166" s="114"/>
    </row>
    <row r="167" spans="56:56" x14ac:dyDescent="0.4">
      <c r="BD167" s="176"/>
    </row>
    <row r="168" spans="56:56" x14ac:dyDescent="0.4">
      <c r="BD168" s="114"/>
    </row>
    <row r="169" spans="56:56" x14ac:dyDescent="0.4">
      <c r="BD169" s="114"/>
    </row>
    <row r="170" spans="56:56" x14ac:dyDescent="0.4">
      <c r="BD170" s="176"/>
    </row>
    <row r="171" spans="56:56" x14ac:dyDescent="0.4">
      <c r="BD171" s="114"/>
    </row>
    <row r="172" spans="56:56" x14ac:dyDescent="0.4">
      <c r="BD172" s="114"/>
    </row>
    <row r="173" spans="56:56" x14ac:dyDescent="0.4">
      <c r="BD173" s="114"/>
    </row>
    <row r="174" spans="56:56" x14ac:dyDescent="0.4">
      <c r="BD174" s="176"/>
    </row>
    <row r="175" spans="56:56" x14ac:dyDescent="0.4">
      <c r="BD175" s="114"/>
    </row>
    <row r="176" spans="56:56" x14ac:dyDescent="0.4">
      <c r="BD176" s="114"/>
    </row>
    <row r="177" spans="56:56" x14ac:dyDescent="0.4">
      <c r="BD177" s="176"/>
    </row>
    <row r="178" spans="56:56" x14ac:dyDescent="0.4">
      <c r="BD178" s="114"/>
    </row>
    <row r="179" spans="56:56" x14ac:dyDescent="0.4">
      <c r="BD179" s="114"/>
    </row>
    <row r="180" spans="56:56" x14ac:dyDescent="0.4">
      <c r="BD180" s="176"/>
    </row>
    <row r="181" spans="56:56" x14ac:dyDescent="0.4">
      <c r="BD181" s="114"/>
    </row>
    <row r="182" spans="56:56" x14ac:dyDescent="0.4">
      <c r="BD182" s="114"/>
    </row>
    <row r="183" spans="56:56" x14ac:dyDescent="0.4">
      <c r="BD183" s="176"/>
    </row>
    <row r="184" spans="56:56" x14ac:dyDescent="0.4">
      <c r="BD184" s="114"/>
    </row>
    <row r="185" spans="56:56" x14ac:dyDescent="0.4">
      <c r="BD185" s="114"/>
    </row>
    <row r="186" spans="56:56" x14ac:dyDescent="0.4">
      <c r="BD186" s="114"/>
    </row>
    <row r="187" spans="56:56" x14ac:dyDescent="0.4">
      <c r="BD187" s="176"/>
    </row>
    <row r="188" spans="56:56" x14ac:dyDescent="0.4">
      <c r="BD188" s="114"/>
    </row>
    <row r="189" spans="56:56" x14ac:dyDescent="0.4">
      <c r="BD189" s="114"/>
    </row>
    <row r="190" spans="56:56" x14ac:dyDescent="0.4">
      <c r="BD190" s="176"/>
    </row>
    <row r="191" spans="56:56" x14ac:dyDescent="0.4">
      <c r="BD191" s="114"/>
    </row>
    <row r="192" spans="56:56" x14ac:dyDescent="0.4">
      <c r="BD192" s="176"/>
    </row>
    <row r="193" spans="56:56" x14ac:dyDescent="0.4">
      <c r="BD193" s="114"/>
    </row>
    <row r="194" spans="56:56" x14ac:dyDescent="0.4">
      <c r="BD194" s="114"/>
    </row>
    <row r="195" spans="56:56" x14ac:dyDescent="0.4">
      <c r="BD195" s="176"/>
    </row>
    <row r="196" spans="56:56" x14ac:dyDescent="0.4">
      <c r="BD196" s="114"/>
    </row>
    <row r="197" spans="56:56" x14ac:dyDescent="0.4">
      <c r="BD197" s="114"/>
    </row>
    <row r="198" spans="56:56" x14ac:dyDescent="0.4">
      <c r="BD198" s="176"/>
    </row>
    <row r="199" spans="56:56" x14ac:dyDescent="0.4">
      <c r="BD199" s="114"/>
    </row>
    <row r="200" spans="56:56" x14ac:dyDescent="0.4">
      <c r="BD200" s="176"/>
    </row>
    <row r="201" spans="56:56" x14ac:dyDescent="0.4">
      <c r="BD201" s="114"/>
    </row>
    <row r="202" spans="56:56" x14ac:dyDescent="0.4">
      <c r="BD202" s="176"/>
    </row>
    <row r="203" spans="56:56" x14ac:dyDescent="0.4">
      <c r="BD203" s="114"/>
    </row>
    <row r="204" spans="56:56" x14ac:dyDescent="0.4">
      <c r="BD204" s="114"/>
    </row>
    <row r="205" spans="56:56" x14ac:dyDescent="0.4">
      <c r="BD205" s="114"/>
    </row>
    <row r="206" spans="56:56" x14ac:dyDescent="0.4">
      <c r="BD206" s="176"/>
    </row>
    <row r="207" spans="56:56" x14ac:dyDescent="0.4">
      <c r="BD207" s="114"/>
    </row>
    <row r="208" spans="56:56" x14ac:dyDescent="0.4">
      <c r="BD208" s="176"/>
    </row>
    <row r="209" spans="56:56" x14ac:dyDescent="0.4">
      <c r="BD209" s="114"/>
    </row>
    <row r="210" spans="56:56" x14ac:dyDescent="0.4">
      <c r="BD210" s="114"/>
    </row>
    <row r="211" spans="56:56" x14ac:dyDescent="0.4">
      <c r="BD211" s="114"/>
    </row>
    <row r="212" spans="56:56" x14ac:dyDescent="0.4">
      <c r="BD212" s="176"/>
    </row>
    <row r="213" spans="56:56" x14ac:dyDescent="0.4">
      <c r="BD213" s="114"/>
    </row>
    <row r="214" spans="56:56" x14ac:dyDescent="0.4">
      <c r="BD214" s="114"/>
    </row>
    <row r="215" spans="56:56" x14ac:dyDescent="0.4">
      <c r="BD215" s="114"/>
    </row>
    <row r="216" spans="56:56" x14ac:dyDescent="0.4">
      <c r="BD216" s="176"/>
    </row>
    <row r="217" spans="56:56" x14ac:dyDescent="0.4">
      <c r="BD217" s="114"/>
    </row>
    <row r="218" spans="56:56" x14ac:dyDescent="0.4">
      <c r="BD218" s="114"/>
    </row>
    <row r="219" spans="56:56" x14ac:dyDescent="0.4">
      <c r="BD219" s="114"/>
    </row>
    <row r="220" spans="56:56" x14ac:dyDescent="0.4">
      <c r="BD220" s="176"/>
    </row>
    <row r="221" spans="56:56" x14ac:dyDescent="0.4">
      <c r="BD221" s="114"/>
    </row>
    <row r="222" spans="56:56" x14ac:dyDescent="0.4">
      <c r="BD222" s="114"/>
    </row>
    <row r="223" spans="56:56" x14ac:dyDescent="0.4">
      <c r="BD223" s="114"/>
    </row>
    <row r="224" spans="56:56" x14ac:dyDescent="0.4">
      <c r="BD224" s="114"/>
    </row>
    <row r="225" spans="56:56" x14ac:dyDescent="0.4">
      <c r="BD225" s="176"/>
    </row>
    <row r="226" spans="56:56" x14ac:dyDescent="0.4">
      <c r="BD226" s="114"/>
    </row>
    <row r="227" spans="56:56" x14ac:dyDescent="0.4">
      <c r="BD227" s="114"/>
    </row>
    <row r="228" spans="56:56" x14ac:dyDescent="0.4">
      <c r="BD228" s="176"/>
    </row>
    <row r="229" spans="56:56" x14ac:dyDescent="0.4">
      <c r="BD229" s="114"/>
    </row>
    <row r="230" spans="56:56" x14ac:dyDescent="0.4">
      <c r="BD230" s="114"/>
    </row>
    <row r="231" spans="56:56" x14ac:dyDescent="0.4">
      <c r="BD231" s="176"/>
    </row>
    <row r="232" spans="56:56" x14ac:dyDescent="0.4">
      <c r="BD232" s="114"/>
    </row>
    <row r="233" spans="56:56" x14ac:dyDescent="0.4">
      <c r="BD233" s="114"/>
    </row>
    <row r="234" spans="56:56" x14ac:dyDescent="0.4">
      <c r="BD234" s="176"/>
    </row>
    <row r="235" spans="56:56" x14ac:dyDescent="0.4">
      <c r="BD235" s="114"/>
    </row>
    <row r="236" spans="56:56" x14ac:dyDescent="0.4">
      <c r="BD236" s="114"/>
    </row>
    <row r="237" spans="56:56" x14ac:dyDescent="0.4">
      <c r="BD237" s="176"/>
    </row>
    <row r="238" spans="56:56" x14ac:dyDescent="0.4">
      <c r="BD238" s="114"/>
    </row>
    <row r="239" spans="56:56" x14ac:dyDescent="0.4">
      <c r="BD239" s="114"/>
    </row>
    <row r="240" spans="56:56" x14ac:dyDescent="0.4">
      <c r="BD240" s="114"/>
    </row>
    <row r="241" spans="56:56" x14ac:dyDescent="0.4">
      <c r="BD241" s="114"/>
    </row>
    <row r="242" spans="56:56" x14ac:dyDescent="0.4">
      <c r="BD242" s="114"/>
    </row>
    <row r="243" spans="56:56" x14ac:dyDescent="0.4">
      <c r="BD243" s="176"/>
    </row>
    <row r="244" spans="56:56" x14ac:dyDescent="0.4">
      <c r="BD244" s="114"/>
    </row>
    <row r="245" spans="56:56" x14ac:dyDescent="0.4">
      <c r="BD245" s="114"/>
    </row>
    <row r="246" spans="56:56" x14ac:dyDescent="0.4">
      <c r="BD246" s="114"/>
    </row>
    <row r="247" spans="56:56" x14ac:dyDescent="0.4">
      <c r="BD247" s="176"/>
    </row>
    <row r="248" spans="56:56" x14ac:dyDescent="0.4">
      <c r="BD248" s="114"/>
    </row>
    <row r="249" spans="56:56" x14ac:dyDescent="0.4">
      <c r="BD249" s="114"/>
    </row>
    <row r="250" spans="56:56" x14ac:dyDescent="0.4">
      <c r="BD250" s="114"/>
    </row>
    <row r="251" spans="56:56" x14ac:dyDescent="0.4">
      <c r="BD251" s="114"/>
    </row>
    <row r="254" spans="56:56" x14ac:dyDescent="0.4">
      <c r="BD254" s="176"/>
    </row>
    <row r="255" spans="56:56" x14ac:dyDescent="0.4">
      <c r="BD255" s="114"/>
    </row>
    <row r="256" spans="56:56" x14ac:dyDescent="0.4">
      <c r="BD256" s="114"/>
    </row>
    <row r="257" spans="56:56" x14ac:dyDescent="0.4">
      <c r="BD257" s="114"/>
    </row>
    <row r="258" spans="56:56" x14ac:dyDescent="0.4">
      <c r="BD258" s="114"/>
    </row>
    <row r="259" spans="56:56" x14ac:dyDescent="0.4">
      <c r="BD259" s="114"/>
    </row>
    <row r="260" spans="56:56" x14ac:dyDescent="0.4">
      <c r="BD260" s="114"/>
    </row>
    <row r="261" spans="56:56" x14ac:dyDescent="0.4">
      <c r="BD261" s="114"/>
    </row>
    <row r="262" spans="56:56" x14ac:dyDescent="0.4">
      <c r="BD262" s="176"/>
    </row>
    <row r="263" spans="56:56" x14ac:dyDescent="0.4">
      <c r="BD263" s="114"/>
    </row>
    <row r="264" spans="56:56" x14ac:dyDescent="0.4">
      <c r="BD264" s="114"/>
    </row>
    <row r="265" spans="56:56" x14ac:dyDescent="0.4">
      <c r="BD265" s="114"/>
    </row>
    <row r="266" spans="56:56" x14ac:dyDescent="0.4">
      <c r="BD266" s="114"/>
    </row>
    <row r="267" spans="56:56" x14ac:dyDescent="0.4">
      <c r="BD267" s="114"/>
    </row>
    <row r="268" spans="56:56" x14ac:dyDescent="0.4">
      <c r="BD268" s="114"/>
    </row>
    <row r="269" spans="56:56" x14ac:dyDescent="0.4">
      <c r="BD269" s="114"/>
    </row>
    <row r="270" spans="56:56" x14ac:dyDescent="0.4">
      <c r="BD270" s="114"/>
    </row>
    <row r="271" spans="56:56" x14ac:dyDescent="0.4">
      <c r="BD271" s="114"/>
    </row>
    <row r="272" spans="56:56" x14ac:dyDescent="0.4">
      <c r="BD272" s="114"/>
    </row>
    <row r="275" spans="56:56" x14ac:dyDescent="0.4">
      <c r="BD275" s="114"/>
    </row>
    <row r="276" spans="56:56" x14ac:dyDescent="0.4">
      <c r="BD276" s="114"/>
    </row>
    <row r="277" spans="56:56" x14ac:dyDescent="0.4">
      <c r="BD277" s="114"/>
    </row>
    <row r="278" spans="56:56" x14ac:dyDescent="0.4">
      <c r="BD278" s="114"/>
    </row>
    <row r="279" spans="56:56" x14ac:dyDescent="0.4">
      <c r="BD279" s="114"/>
    </row>
    <row r="280" spans="56:56" x14ac:dyDescent="0.4">
      <c r="BD280" s="114"/>
    </row>
    <row r="281" spans="56:56" x14ac:dyDescent="0.4">
      <c r="BD281" s="114"/>
    </row>
    <row r="282" spans="56:56" x14ac:dyDescent="0.4">
      <c r="BD282" s="114"/>
    </row>
    <row r="283" spans="56:56" x14ac:dyDescent="0.4">
      <c r="BD283" s="114"/>
    </row>
    <row r="284" spans="56:56" x14ac:dyDescent="0.4">
      <c r="BD284" s="114"/>
    </row>
    <row r="285" spans="56:56" x14ac:dyDescent="0.4">
      <c r="BD285" s="114"/>
    </row>
    <row r="286" spans="56:56" x14ac:dyDescent="0.4">
      <c r="BD286" s="114"/>
    </row>
    <row r="287" spans="56:56" x14ac:dyDescent="0.4">
      <c r="BD287" s="114"/>
    </row>
    <row r="288" spans="56:56" x14ac:dyDescent="0.4">
      <c r="BD288" s="114"/>
    </row>
    <row r="289" spans="56:56" x14ac:dyDescent="0.4">
      <c r="BD289" s="114"/>
    </row>
    <row r="290" spans="56:56" x14ac:dyDescent="0.4">
      <c r="BD290" s="114"/>
    </row>
    <row r="291" spans="56:56" x14ac:dyDescent="0.4">
      <c r="BD291" s="114"/>
    </row>
    <row r="292" spans="56:56" x14ac:dyDescent="0.4">
      <c r="BD292" s="114"/>
    </row>
    <row r="293" spans="56:56" x14ac:dyDescent="0.4">
      <c r="BD293" s="114"/>
    </row>
    <row r="294" spans="56:56" x14ac:dyDescent="0.4">
      <c r="BD294" s="114"/>
    </row>
    <row r="295" spans="56:56" x14ac:dyDescent="0.4">
      <c r="BD295" s="115"/>
    </row>
  </sheetData>
  <autoFilter ref="A6:BL6"/>
  <mergeCells count="26">
    <mergeCell ref="BD4:BD6"/>
    <mergeCell ref="N4:N6"/>
    <mergeCell ref="A4:A6"/>
    <mergeCell ref="B4:B6"/>
    <mergeCell ref="C4:C6"/>
    <mergeCell ref="D4:D6"/>
    <mergeCell ref="F4:F6"/>
    <mergeCell ref="H4:H6"/>
    <mergeCell ref="E4:E6"/>
    <mergeCell ref="G4:G6"/>
    <mergeCell ref="I4:I6"/>
    <mergeCell ref="J4:J6"/>
    <mergeCell ref="K4:K6"/>
    <mergeCell ref="L4:L6"/>
    <mergeCell ref="M4:M6"/>
    <mergeCell ref="BB4:BB6"/>
    <mergeCell ref="BC4:BC6"/>
    <mergeCell ref="O4:O6"/>
    <mergeCell ref="P4:W4"/>
    <mergeCell ref="AC4:AI4"/>
    <mergeCell ref="AO4:AV4"/>
    <mergeCell ref="P5:P6"/>
    <mergeCell ref="AC5:AC6"/>
    <mergeCell ref="AO5:AO6"/>
    <mergeCell ref="T5:T6"/>
    <mergeCell ref="AS5:AS6"/>
  </mergeCells>
  <conditionalFormatting sqref="D67 D16:D23 D25:D38 D50:D52 D54:D60 D62:D65 D76:D79">
    <cfRule type="containsText" dxfId="586" priority="828" operator="containsText" text="DPR not submitted">
      <formula>NOT(ISERROR(SEARCH("DPR not submitted",D16)))</formula>
    </cfRule>
    <cfRule type="containsText" dxfId="585" priority="829" operator="containsText" text="Yet to be approved">
      <formula>NOT(ISERROR(SEARCH("Yet to be approved",D16)))</formula>
    </cfRule>
  </conditionalFormatting>
  <conditionalFormatting sqref="D40:D42">
    <cfRule type="containsText" dxfId="584" priority="784" operator="containsText" text="DPR not submitted">
      <formula>NOT(ISERROR(SEARCH("DPR not submitted",D40)))</formula>
    </cfRule>
    <cfRule type="containsText" dxfId="583" priority="785" operator="containsText" text="Yet to be approved">
      <formula>NOT(ISERROR(SEARCH("Yet to be approved",D40)))</formula>
    </cfRule>
  </conditionalFormatting>
  <conditionalFormatting sqref="D44:D48">
    <cfRule type="containsText" dxfId="582" priority="782" operator="containsText" text="DPR not submitted">
      <formula>NOT(ISERROR(SEARCH("DPR not submitted",D44)))</formula>
    </cfRule>
    <cfRule type="containsText" dxfId="581" priority="783" operator="containsText" text="Yet to be approved">
      <formula>NOT(ISERROR(SEARCH("Yet to be approved",D44)))</formula>
    </cfRule>
  </conditionalFormatting>
  <conditionalFormatting sqref="D69 D71">
    <cfRule type="containsText" dxfId="580" priority="806" operator="containsText" text="DPR not submitted">
      <formula>NOT(ISERROR(SEARCH("DPR not submitted",D69)))</formula>
    </cfRule>
    <cfRule type="containsText" dxfId="579" priority="807" operator="containsText" text="Yet to be approved">
      <formula>NOT(ISERROR(SEARCH("Yet to be approved",D69)))</formula>
    </cfRule>
  </conditionalFormatting>
  <conditionalFormatting sqref="D43">
    <cfRule type="containsText" dxfId="578" priority="203" operator="containsText" text="DPR not submitted">
      <formula>NOT(ISERROR(SEARCH("DPR not submitted",D43)))</formula>
    </cfRule>
    <cfRule type="containsText" dxfId="577" priority="204" operator="containsText" text="Yet to be approved">
      <formula>NOT(ISERROR(SEARCH("Yet to be approved",D43)))</formula>
    </cfRule>
  </conditionalFormatting>
  <conditionalFormatting sqref="D39">
    <cfRule type="containsText" dxfId="576" priority="201" operator="containsText" text="DPR not submitted">
      <formula>NOT(ISERROR(SEARCH("DPR not submitted",D39)))</formula>
    </cfRule>
    <cfRule type="containsText" dxfId="575" priority="202" operator="containsText" text="Yet to be approved">
      <formula>NOT(ISERROR(SEARCH("Yet to be approved",D39)))</formula>
    </cfRule>
  </conditionalFormatting>
  <conditionalFormatting sqref="D24">
    <cfRule type="containsText" dxfId="574" priority="199" operator="containsText" text="DPR not submitted">
      <formula>NOT(ISERROR(SEARCH("DPR not submitted",D24)))</formula>
    </cfRule>
    <cfRule type="containsText" dxfId="573" priority="200" operator="containsText" text="Yet to be approved">
      <formula>NOT(ISERROR(SEARCH("Yet to be approved",D24)))</formula>
    </cfRule>
  </conditionalFormatting>
  <conditionalFormatting sqref="D15">
    <cfRule type="containsText" dxfId="572" priority="197" operator="containsText" text="DPR not submitted">
      <formula>NOT(ISERROR(SEARCH("DPR not submitted",D15)))</formula>
    </cfRule>
    <cfRule type="containsText" dxfId="571" priority="198" operator="containsText" text="Yet to be approved">
      <formula>NOT(ISERROR(SEARCH("Yet to be approved",D15)))</formula>
    </cfRule>
  </conditionalFormatting>
  <conditionalFormatting sqref="D10">
    <cfRule type="containsText" dxfId="570" priority="195" operator="containsText" text="DPR not submitted">
      <formula>NOT(ISERROR(SEARCH("DPR not submitted",D10)))</formula>
    </cfRule>
    <cfRule type="containsText" dxfId="569" priority="196" operator="containsText" text="Yet to be approved">
      <formula>NOT(ISERROR(SEARCH("Yet to be approved",D10)))</formula>
    </cfRule>
  </conditionalFormatting>
  <conditionalFormatting sqref="D49">
    <cfRule type="containsText" dxfId="568" priority="193" operator="containsText" text="DPR not submitted">
      <formula>NOT(ISERROR(SEARCH("DPR not submitted",D49)))</formula>
    </cfRule>
    <cfRule type="containsText" dxfId="567" priority="194" operator="containsText" text="Yet to be approved">
      <formula>NOT(ISERROR(SEARCH("Yet to be approved",D49)))</formula>
    </cfRule>
  </conditionalFormatting>
  <conditionalFormatting sqref="D53">
    <cfRule type="containsText" dxfId="566" priority="191" operator="containsText" text="DPR not submitted">
      <formula>NOT(ISERROR(SEARCH("DPR not submitted",D53)))</formula>
    </cfRule>
    <cfRule type="containsText" dxfId="565" priority="192" operator="containsText" text="Yet to be approved">
      <formula>NOT(ISERROR(SEARCH("Yet to be approved",D53)))</formula>
    </cfRule>
  </conditionalFormatting>
  <conditionalFormatting sqref="D61">
    <cfRule type="containsText" dxfId="564" priority="189" operator="containsText" text="DPR not submitted">
      <formula>NOT(ISERROR(SEARCH("DPR not submitted",D61)))</formula>
    </cfRule>
    <cfRule type="containsText" dxfId="563" priority="190" operator="containsText" text="Yet to be approved">
      <formula>NOT(ISERROR(SEARCH("Yet to be approved",D61)))</formula>
    </cfRule>
  </conditionalFormatting>
  <conditionalFormatting sqref="D66">
    <cfRule type="containsText" dxfId="562" priority="187" operator="containsText" text="DPR not submitted">
      <formula>NOT(ISERROR(SEARCH("DPR not submitted",D66)))</formula>
    </cfRule>
    <cfRule type="containsText" dxfId="561" priority="188" operator="containsText" text="Yet to be approved">
      <formula>NOT(ISERROR(SEARCH("Yet to be approved",D66)))</formula>
    </cfRule>
  </conditionalFormatting>
  <conditionalFormatting sqref="D68">
    <cfRule type="containsText" dxfId="560" priority="185" operator="containsText" text="DPR not submitted">
      <formula>NOT(ISERROR(SEARCH("DPR not submitted",D68)))</formula>
    </cfRule>
    <cfRule type="containsText" dxfId="559" priority="186" operator="containsText" text="Yet to be approved">
      <formula>NOT(ISERROR(SEARCH("Yet to be approved",D68)))</formula>
    </cfRule>
  </conditionalFormatting>
  <conditionalFormatting sqref="D70">
    <cfRule type="containsText" dxfId="558" priority="183" operator="containsText" text="DPR not submitted">
      <formula>NOT(ISERROR(SEARCH("DPR not submitted",D70)))</formula>
    </cfRule>
    <cfRule type="containsText" dxfId="557" priority="184" operator="containsText" text="Yet to be approved">
      <formula>NOT(ISERROR(SEARCH("Yet to be approved",D70)))</formula>
    </cfRule>
  </conditionalFormatting>
  <conditionalFormatting sqref="BD1:BD9 BD102:BD1048576">
    <cfRule type="cellIs" dxfId="556" priority="830" operator="equal">
      <formula>$BF$7</formula>
    </cfRule>
    <cfRule type="cellIs" dxfId="555" priority="831" operator="equal">
      <formula>$BF$6</formula>
    </cfRule>
    <cfRule type="cellIs" dxfId="554" priority="832" operator="equal">
      <formula>$BF$5</formula>
    </cfRule>
    <cfRule type="cellIs" dxfId="553" priority="833" operator="equal">
      <formula>$BF$4</formula>
    </cfRule>
    <cfRule type="cellIs" dxfId="552" priority="834" operator="equal">
      <formula>$BF$3</formula>
    </cfRule>
    <cfRule type="cellIs" dxfId="551" priority="835" operator="equal">
      <formula>$BF$2</formula>
    </cfRule>
    <cfRule type="cellIs" dxfId="550" priority="836" operator="equal">
      <formula>$BF$1</formula>
    </cfRule>
  </conditionalFormatting>
  <conditionalFormatting sqref="D72">
    <cfRule type="containsText" dxfId="549" priority="163" operator="containsText" text="DPR not submitted">
      <formula>NOT(ISERROR(SEARCH("DPR not submitted",D72)))</formula>
    </cfRule>
    <cfRule type="containsText" dxfId="548" priority="164" operator="containsText" text="Yet to be approved">
      <formula>NOT(ISERROR(SEARCH("Yet to be approved",D72)))</formula>
    </cfRule>
  </conditionalFormatting>
  <conditionalFormatting sqref="D73:D74">
    <cfRule type="containsText" dxfId="547" priority="154" operator="containsText" text="DPR not submitted">
      <formula>NOT(ISERROR(SEARCH("DPR not submitted",D73)))</formula>
    </cfRule>
    <cfRule type="containsText" dxfId="546" priority="155" operator="containsText" text="Yet to be approved">
      <formula>NOT(ISERROR(SEARCH("Yet to be approved",D73)))</formula>
    </cfRule>
  </conditionalFormatting>
  <conditionalFormatting sqref="D75">
    <cfRule type="containsText" dxfId="545" priority="145" operator="containsText" text="DPR not submitted">
      <formula>NOT(ISERROR(SEARCH("DPR not submitted",D75)))</formula>
    </cfRule>
    <cfRule type="containsText" dxfId="544" priority="146" operator="containsText" text="Yet to be approved">
      <formula>NOT(ISERROR(SEARCH("Yet to be approved",D75)))</formula>
    </cfRule>
  </conditionalFormatting>
  <conditionalFormatting sqref="BD10:BD82 BD100:BD101 BD86:BD98">
    <cfRule type="cellIs" dxfId="13" priority="8" operator="equal">
      <formula>$BF$7</formula>
    </cfRule>
    <cfRule type="cellIs" dxfId="12" priority="9" operator="equal">
      <formula>$BF$6</formula>
    </cfRule>
    <cfRule type="cellIs" dxfId="11" priority="10" operator="equal">
      <formula>$BF$5</formula>
    </cfRule>
    <cfRule type="cellIs" dxfId="10" priority="11" operator="equal">
      <formula>$BF$4</formula>
    </cfRule>
    <cfRule type="cellIs" dxfId="9" priority="12" operator="equal">
      <formula>$BF$3</formula>
    </cfRule>
    <cfRule type="cellIs" dxfId="8" priority="13" operator="equal">
      <formula>$BF$2</formula>
    </cfRule>
    <cfRule type="cellIs" dxfId="7" priority="14" operator="equal">
      <formula>$BF$1</formula>
    </cfRule>
  </conditionalFormatting>
  <conditionalFormatting sqref="BD99">
    <cfRule type="cellIs" dxfId="6" priority="1" operator="equal">
      <formula>$BF$7</formula>
    </cfRule>
    <cfRule type="cellIs" dxfId="5" priority="2" operator="equal">
      <formula>$BF$6</formula>
    </cfRule>
    <cfRule type="cellIs" dxfId="4" priority="3" operator="equal">
      <formula>$BF$5</formula>
    </cfRule>
    <cfRule type="cellIs" dxfId="3" priority="4" operator="equal">
      <formula>$BF$4</formula>
    </cfRule>
    <cfRule type="cellIs" dxfId="2" priority="5" operator="equal">
      <formula>$BF$3</formula>
    </cfRule>
    <cfRule type="cellIs" dxfId="1" priority="6" operator="equal">
      <formula>$BF$2</formula>
    </cfRule>
    <cfRule type="cellIs" dxfId="0" priority="7" operator="equal">
      <formula>$BF$1</formula>
    </cfRule>
  </conditionalFormatting>
  <dataValidations count="5">
    <dataValidation type="list" allowBlank="1" showInputMessage="1" showErrorMessage="1" sqref="BD1:BD6 BD226:BD1048576">
      <formula1>$BF$1:$BF$6</formula1>
    </dataValidation>
    <dataValidation type="list" allowBlank="1" showInputMessage="1" showErrorMessage="1" sqref="C1:C82 C86:C1048576">
      <formula1>$BE$1:$BE$4</formula1>
    </dataValidation>
    <dataValidation type="list" allowBlank="1" showInputMessage="1" showErrorMessage="1" sqref="BD86:BD225 BD7:BD82">
      <formula1>$BF$1:$BF$8</formula1>
    </dataValidation>
    <dataValidation type="list" allowBlank="1" showInputMessage="1" showErrorMessage="1" sqref="C84:C85">
      <formula1>$AB$5:$AB$7</formula1>
    </dataValidation>
    <dataValidation type="list" allowBlank="1" showInputMessage="1" showErrorMessage="1" sqref="C83">
      <formula1>$BE$1:$BE$3</formula1>
    </dataValidation>
  </dataValidations>
  <pageMargins left="0.39370078740157483" right="0.39370078740157483" top="0.39370078740157483" bottom="0.39370078740157483" header="0.23622047244094491" footer="0.23622047244094491"/>
  <pageSetup paperSize="9" scale="52" fitToWidth="5" fitToHeight="50" pageOrder="overThenDown" orientation="landscape" blackAndWhite="1" r:id="rId1"/>
  <headerFooter alignWithMargins="0">
    <oddHeader>&amp;F</oddHeader>
  </headerFooter>
  <colBreaks count="3" manualBreakCount="3">
    <brk id="10" max="132" man="1"/>
    <brk id="28" max="132" man="1"/>
    <brk id="53" max="13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showGridLines="0" view="pageBreakPreview" zoomScale="80" zoomScaleNormal="80" zoomScaleSheetLayoutView="80" workbookViewId="0">
      <pane ySplit="6" topLeftCell="A7" activePane="bottomLeft" state="frozen"/>
      <selection activeCell="M7" sqref="M7"/>
      <selection pane="bottomLeft" activeCell="A675" sqref="A675:N736"/>
    </sheetView>
  </sheetViews>
  <sheetFormatPr defaultColWidth="9.140625" defaultRowHeight="15" outlineLevelRow="1" x14ac:dyDescent="0.25"/>
  <cols>
    <col min="1" max="1" width="8.28515625" style="90" customWidth="1"/>
    <col min="2" max="2" width="62.5703125" style="101" customWidth="1"/>
    <col min="3" max="3" width="29.42578125" style="89" customWidth="1"/>
    <col min="4" max="4" width="13.7109375" style="159" customWidth="1"/>
    <col min="5" max="5" width="12.7109375" style="92" customWidth="1"/>
    <col min="6" max="6" width="17.85546875" style="92" customWidth="1"/>
    <col min="7" max="7" width="14.85546875" style="92" customWidth="1"/>
    <col min="8" max="8" width="12.140625" style="92" customWidth="1"/>
    <col min="9" max="9" width="14.85546875" style="92" customWidth="1"/>
    <col min="10" max="10" width="15.28515625" style="92" customWidth="1"/>
    <col min="11" max="11" width="16.5703125" style="92" customWidth="1"/>
    <col min="12" max="12" width="17.140625" style="92" customWidth="1"/>
    <col min="13" max="13" width="19" style="92" customWidth="1"/>
    <col min="14" max="14" width="10.5703125" style="92" customWidth="1"/>
    <col min="15" max="15" width="16.7109375" style="90" customWidth="1"/>
    <col min="16" max="16" width="18.5703125" style="90" customWidth="1"/>
    <col min="17" max="16384" width="9.140625" style="90"/>
  </cols>
  <sheetData>
    <row r="1" spans="1:16" x14ac:dyDescent="0.25">
      <c r="B1" s="23"/>
      <c r="C1" s="84"/>
      <c r="D1" s="154"/>
      <c r="E1" s="68"/>
      <c r="F1" s="68"/>
      <c r="G1" s="19" t="s">
        <v>167</v>
      </c>
      <c r="H1" s="68"/>
      <c r="I1" s="68"/>
      <c r="J1" s="68"/>
      <c r="K1" s="68"/>
      <c r="L1" s="69"/>
      <c r="M1" s="69"/>
      <c r="N1" s="69"/>
    </row>
    <row r="2" spans="1:16" x14ac:dyDescent="0.25">
      <c r="B2" s="24"/>
      <c r="C2" s="85"/>
      <c r="D2" s="155"/>
      <c r="E2" s="37"/>
      <c r="F2" s="37"/>
      <c r="G2" s="19" t="s">
        <v>0</v>
      </c>
      <c r="H2" s="37"/>
      <c r="I2" s="37"/>
      <c r="J2" s="37"/>
      <c r="K2" s="37"/>
      <c r="L2" s="63"/>
      <c r="M2" s="63"/>
      <c r="N2" s="63"/>
    </row>
    <row r="3" spans="1:16" ht="18.75" x14ac:dyDescent="0.25">
      <c r="B3" s="91" t="s">
        <v>35</v>
      </c>
      <c r="C3" s="79"/>
      <c r="D3" s="148"/>
      <c r="E3" s="31"/>
      <c r="F3" s="31"/>
      <c r="G3" s="19" t="s">
        <v>93</v>
      </c>
      <c r="H3" s="31"/>
      <c r="I3" s="31"/>
      <c r="J3" s="31"/>
      <c r="K3" s="31"/>
      <c r="L3" s="70"/>
      <c r="M3" s="93" t="s">
        <v>2</v>
      </c>
      <c r="N3" s="70"/>
    </row>
    <row r="4" spans="1:16" ht="23.25" customHeight="1" x14ac:dyDescent="0.25">
      <c r="A4" s="336" t="s">
        <v>3</v>
      </c>
      <c r="B4" s="336" t="s">
        <v>36</v>
      </c>
      <c r="C4" s="336" t="s">
        <v>38</v>
      </c>
      <c r="D4" s="345" t="s">
        <v>39</v>
      </c>
      <c r="E4" s="335" t="s">
        <v>94</v>
      </c>
      <c r="F4" s="343" t="s">
        <v>95</v>
      </c>
      <c r="G4" s="335" t="s">
        <v>96</v>
      </c>
      <c r="H4" s="335" t="s">
        <v>97</v>
      </c>
      <c r="I4" s="335" t="s">
        <v>98</v>
      </c>
      <c r="J4" s="335" t="s">
        <v>99</v>
      </c>
      <c r="K4" s="335"/>
      <c r="L4" s="335"/>
      <c r="M4" s="335"/>
      <c r="N4" s="335" t="s">
        <v>100</v>
      </c>
    </row>
    <row r="5" spans="1:16" ht="23.25" customHeight="1" x14ac:dyDescent="0.25">
      <c r="A5" s="336"/>
      <c r="B5" s="336"/>
      <c r="C5" s="336"/>
      <c r="D5" s="345"/>
      <c r="E5" s="335"/>
      <c r="F5" s="352"/>
      <c r="G5" s="335"/>
      <c r="H5" s="335"/>
      <c r="I5" s="335"/>
      <c r="J5" s="335"/>
      <c r="K5" s="335"/>
      <c r="L5" s="335"/>
      <c r="M5" s="335"/>
      <c r="N5" s="335"/>
    </row>
    <row r="6" spans="1:16" ht="30" x14ac:dyDescent="0.25">
      <c r="A6" s="336"/>
      <c r="B6" s="336"/>
      <c r="C6" s="336"/>
      <c r="D6" s="345"/>
      <c r="E6" s="335"/>
      <c r="F6" s="344"/>
      <c r="G6" s="335"/>
      <c r="H6" s="335"/>
      <c r="I6" s="335"/>
      <c r="J6" s="71" t="s">
        <v>101</v>
      </c>
      <c r="K6" s="71" t="s">
        <v>102</v>
      </c>
      <c r="L6" s="71" t="s">
        <v>103</v>
      </c>
      <c r="M6" s="71" t="s">
        <v>104</v>
      </c>
      <c r="N6" s="335"/>
      <c r="O6" s="163" t="s">
        <v>210</v>
      </c>
      <c r="P6" s="163" t="s">
        <v>211</v>
      </c>
    </row>
    <row r="7" spans="1:16" s="96" customFormat="1" ht="15.75" thickBot="1" x14ac:dyDescent="0.3">
      <c r="A7" s="94"/>
      <c r="B7" s="81" t="s">
        <v>8</v>
      </c>
      <c r="C7" s="86"/>
      <c r="D7" s="156"/>
      <c r="E7" s="95"/>
      <c r="F7" s="95"/>
      <c r="G7" s="95"/>
      <c r="H7" s="95"/>
      <c r="I7" s="95"/>
      <c r="J7" s="95"/>
      <c r="K7" s="95"/>
      <c r="L7" s="95"/>
      <c r="M7" s="95"/>
      <c r="N7" s="95"/>
      <c r="O7" s="160"/>
      <c r="P7" s="160"/>
    </row>
    <row r="8" spans="1:16" s="96" customFormat="1" ht="15.75" hidden="1" outlineLevel="1" x14ac:dyDescent="0.25">
      <c r="A8" s="279"/>
      <c r="B8" s="116" t="s">
        <v>56</v>
      </c>
      <c r="C8" s="86"/>
      <c r="D8" s="156"/>
      <c r="E8" s="95"/>
      <c r="F8" s="95"/>
      <c r="G8" s="95"/>
      <c r="H8" s="95"/>
      <c r="I8" s="95"/>
      <c r="J8" s="95"/>
      <c r="K8" s="95"/>
      <c r="L8" s="95"/>
      <c r="M8" s="95"/>
      <c r="N8" s="95"/>
      <c r="O8" s="160"/>
      <c r="P8" s="160"/>
    </row>
    <row r="9" spans="1:16" s="96" customFormat="1" hidden="1" outlineLevel="1" x14ac:dyDescent="0.25">
      <c r="A9" s="279"/>
      <c r="B9" s="281" t="str">
        <f>'F4.2'!B9</f>
        <v>(i) In-principle approved by MERC</v>
      </c>
      <c r="C9" s="87"/>
      <c r="D9" s="157"/>
      <c r="E9" s="95"/>
      <c r="F9" s="95"/>
      <c r="G9" s="95"/>
      <c r="H9" s="95"/>
      <c r="I9" s="95"/>
      <c r="J9" s="95"/>
      <c r="K9" s="95"/>
      <c r="L9" s="95"/>
      <c r="M9" s="95"/>
      <c r="N9" s="95"/>
      <c r="O9" s="160"/>
      <c r="P9" s="160"/>
    </row>
    <row r="10" spans="1:16" s="10" customFormat="1" ht="31.5" hidden="1" outlineLevel="1" x14ac:dyDescent="0.25">
      <c r="A10" s="301">
        <f>'F4.2'!A10</f>
        <v>1</v>
      </c>
      <c r="B10" s="302" t="str">
        <f>'F4.2'!B10</f>
        <v>Replacement of economizer &amp; LTSH coils at Unit # 2</v>
      </c>
      <c r="C10" s="301" t="str">
        <f>'F4.2'!D10</f>
        <v>MERC/CAPEX/20122013/00179</v>
      </c>
      <c r="D10" s="226">
        <f>'F4.2'!F10</f>
        <v>41022</v>
      </c>
      <c r="E10" s="232">
        <f>'F4.2'!H10</f>
        <v>10.177999999999999</v>
      </c>
      <c r="F10" s="232">
        <f>'F4.2'!T10</f>
        <v>0</v>
      </c>
      <c r="G10" s="232">
        <f>'F4.2'!AS10</f>
        <v>0</v>
      </c>
      <c r="H10" s="232">
        <f>F10-G10</f>
        <v>0</v>
      </c>
      <c r="I10" s="232">
        <f>'F4.2'!U10</f>
        <v>0</v>
      </c>
      <c r="J10" s="232">
        <f>'F4.2'!AT10</f>
        <v>0</v>
      </c>
      <c r="K10" s="232"/>
      <c r="L10" s="232"/>
      <c r="M10" s="232">
        <f>SUM(J10:L10)</f>
        <v>0</v>
      </c>
      <c r="N10" s="232">
        <f>H10+I10-M10</f>
        <v>0</v>
      </c>
      <c r="O10" s="161">
        <f t="shared" ref="O10" si="0">MAX(0,IF(M10=0,0,IF(G10+M10&lt;E10,M10,E10-G10)))</f>
        <v>0</v>
      </c>
      <c r="P10" s="162">
        <f t="shared" ref="P10" si="1">M10-O10</f>
        <v>0</v>
      </c>
    </row>
    <row r="11" spans="1:16" s="96" customFormat="1" ht="31.5" hidden="1" outlineLevel="1" x14ac:dyDescent="0.25">
      <c r="A11" s="306">
        <f>'F4.2'!A11</f>
        <v>1.1000000000000001</v>
      </c>
      <c r="B11" s="307" t="str">
        <f>'F4.2'!B11</f>
        <v>Replacement of Economiser Coil</v>
      </c>
      <c r="C11" s="306" t="str">
        <f>'F4.2'!D11</f>
        <v>MERC/CAPEX/20122013/00179</v>
      </c>
      <c r="D11" s="222">
        <f>'F4.2'!F11</f>
        <v>41022</v>
      </c>
      <c r="E11" s="310">
        <f>'F4.2'!H11</f>
        <v>3.524</v>
      </c>
      <c r="F11" s="232">
        <f>'F4.2'!T11</f>
        <v>3.47</v>
      </c>
      <c r="G11" s="232">
        <f>'F4.2'!AS11</f>
        <v>3.47</v>
      </c>
      <c r="H11" s="232">
        <f t="shared" ref="H11:H74" si="2">F11-G11</f>
        <v>0</v>
      </c>
      <c r="I11" s="232">
        <f>'F4.2'!U11</f>
        <v>0</v>
      </c>
      <c r="J11" s="232">
        <f>'F4.2'!AT11</f>
        <v>0</v>
      </c>
      <c r="K11" s="310"/>
      <c r="L11" s="310"/>
      <c r="M11" s="310">
        <f t="shared" ref="M11:M71" si="3">SUM(J11:L11)</f>
        <v>0</v>
      </c>
      <c r="N11" s="310">
        <f t="shared" ref="N11:N71" si="4">H11+I11-M11</f>
        <v>0</v>
      </c>
      <c r="O11" s="161">
        <f t="shared" ref="O11:O71" si="5">MAX(0,IF(M11=0,0,IF(G11+M11&lt;E11,M11,E11-G11)))</f>
        <v>0</v>
      </c>
      <c r="P11" s="162">
        <f t="shared" ref="P11:P71" si="6">M11-O11</f>
        <v>0</v>
      </c>
    </row>
    <row r="12" spans="1:16" s="96" customFormat="1" ht="31.5" hidden="1" outlineLevel="1" x14ac:dyDescent="0.25">
      <c r="A12" s="306"/>
      <c r="B12" s="307" t="str">
        <f>'F4.2'!B12</f>
        <v>IDC</v>
      </c>
      <c r="C12" s="306" t="str">
        <f>'F4.2'!D12</f>
        <v>MERC/CAPEX/20122013/00179</v>
      </c>
      <c r="D12" s="222">
        <f>'F4.2'!F12</f>
        <v>41022</v>
      </c>
      <c r="E12" s="310">
        <f>'F4.2'!H12</f>
        <v>0.20300000000000001</v>
      </c>
      <c r="F12" s="232">
        <f>'F4.2'!T12</f>
        <v>0</v>
      </c>
      <c r="G12" s="232">
        <f>'F4.2'!AS12</f>
        <v>0</v>
      </c>
      <c r="H12" s="232">
        <f t="shared" si="2"/>
        <v>0</v>
      </c>
      <c r="I12" s="232">
        <f>'F4.2'!U12</f>
        <v>0</v>
      </c>
      <c r="J12" s="232">
        <f>'F4.2'!AT12</f>
        <v>0</v>
      </c>
      <c r="K12" s="310"/>
      <c r="L12" s="310"/>
      <c r="M12" s="310">
        <f t="shared" si="3"/>
        <v>0</v>
      </c>
      <c r="N12" s="310">
        <f t="shared" si="4"/>
        <v>0</v>
      </c>
      <c r="O12" s="161">
        <f t="shared" si="5"/>
        <v>0</v>
      </c>
      <c r="P12" s="162">
        <f t="shared" si="6"/>
        <v>0</v>
      </c>
    </row>
    <row r="13" spans="1:16" s="96" customFormat="1" ht="31.5" hidden="1" outlineLevel="1" x14ac:dyDescent="0.25">
      <c r="A13" s="306">
        <f>'F4.2'!A13</f>
        <v>1.2</v>
      </c>
      <c r="B13" s="307" t="str">
        <f>'F4.2'!B13</f>
        <v>Replacement of LTSH Coil</v>
      </c>
      <c r="C13" s="306" t="str">
        <f>'F4.2'!D13</f>
        <v>MERC/CAPEX/20122013/00179</v>
      </c>
      <c r="D13" s="222">
        <f>'F4.2'!F13</f>
        <v>41022</v>
      </c>
      <c r="E13" s="310">
        <f>'F4.2'!H13</f>
        <v>6.0940000000000003</v>
      </c>
      <c r="F13" s="232">
        <f>'F4.2'!T13</f>
        <v>5.32</v>
      </c>
      <c r="G13" s="232">
        <f>'F4.2'!AS13</f>
        <v>5.32</v>
      </c>
      <c r="H13" s="232">
        <f t="shared" si="2"/>
        <v>0</v>
      </c>
      <c r="I13" s="232">
        <f>'F4.2'!U13</f>
        <v>0</v>
      </c>
      <c r="J13" s="232">
        <f>'F4.2'!AT13</f>
        <v>0</v>
      </c>
      <c r="K13" s="310"/>
      <c r="L13" s="310"/>
      <c r="M13" s="310">
        <f t="shared" si="3"/>
        <v>0</v>
      </c>
      <c r="N13" s="310">
        <f t="shared" si="4"/>
        <v>0</v>
      </c>
      <c r="O13" s="161">
        <f t="shared" si="5"/>
        <v>0</v>
      </c>
      <c r="P13" s="162">
        <f t="shared" si="6"/>
        <v>0</v>
      </c>
    </row>
    <row r="14" spans="1:16" s="96" customFormat="1" ht="31.5" hidden="1" outlineLevel="1" x14ac:dyDescent="0.25">
      <c r="A14" s="306"/>
      <c r="B14" s="307" t="str">
        <f>'F4.2'!B14</f>
        <v>IDC</v>
      </c>
      <c r="C14" s="306" t="str">
        <f>'F4.2'!D14</f>
        <v>MERC/CAPEX/20122013/00179</v>
      </c>
      <c r="D14" s="222">
        <f>'F4.2'!F14</f>
        <v>41022</v>
      </c>
      <c r="E14" s="310">
        <f>'F4.2'!H14</f>
        <v>0.35699999999999998</v>
      </c>
      <c r="F14" s="232">
        <f>'F4.2'!T14</f>
        <v>0</v>
      </c>
      <c r="G14" s="232">
        <f>'F4.2'!AS14</f>
        <v>0</v>
      </c>
      <c r="H14" s="232">
        <f t="shared" si="2"/>
        <v>0</v>
      </c>
      <c r="I14" s="232">
        <f>'F4.2'!U14</f>
        <v>0</v>
      </c>
      <c r="J14" s="232">
        <f>'F4.2'!AT14</f>
        <v>0</v>
      </c>
      <c r="K14" s="310"/>
      <c r="L14" s="310"/>
      <c r="M14" s="310">
        <f t="shared" si="3"/>
        <v>0</v>
      </c>
      <c r="N14" s="310">
        <f t="shared" si="4"/>
        <v>0</v>
      </c>
      <c r="O14" s="161">
        <f t="shared" si="5"/>
        <v>0</v>
      </c>
      <c r="P14" s="162">
        <f t="shared" si="6"/>
        <v>0</v>
      </c>
    </row>
    <row r="15" spans="1:16" s="96" customFormat="1" ht="31.5" hidden="1" outlineLevel="1" x14ac:dyDescent="0.25">
      <c r="A15" s="301">
        <f>'F4.2'!A15</f>
        <v>2</v>
      </c>
      <c r="B15" s="302" t="str">
        <f>'F4.2'!B15</f>
        <v>Boiler and Turbine improvement
(Station Heat Rate Improvement)</v>
      </c>
      <c r="C15" s="301" t="str">
        <f>'F4.2'!D15</f>
        <v>MERC/TECH 1/CAPEX/20122013/02325</v>
      </c>
      <c r="D15" s="226">
        <f>'F4.2'!F15</f>
        <v>41285</v>
      </c>
      <c r="E15" s="232">
        <f>'F4.2'!H15</f>
        <v>16.783805100000002</v>
      </c>
      <c r="F15" s="232">
        <f>'F4.2'!T15</f>
        <v>0</v>
      </c>
      <c r="G15" s="232">
        <f>'F4.2'!AS15</f>
        <v>0</v>
      </c>
      <c r="H15" s="232">
        <f t="shared" si="2"/>
        <v>0</v>
      </c>
      <c r="I15" s="232">
        <f>'F4.2'!U15</f>
        <v>0</v>
      </c>
      <c r="J15" s="232">
        <f>'F4.2'!AT15</f>
        <v>0</v>
      </c>
      <c r="K15" s="232"/>
      <c r="L15" s="232"/>
      <c r="M15" s="232">
        <f t="shared" si="3"/>
        <v>0</v>
      </c>
      <c r="N15" s="232">
        <f t="shared" si="4"/>
        <v>0</v>
      </c>
      <c r="O15" s="161">
        <f t="shared" si="5"/>
        <v>0</v>
      </c>
      <c r="P15" s="162">
        <f t="shared" si="6"/>
        <v>0</v>
      </c>
    </row>
    <row r="16" spans="1:16" s="10" customFormat="1" ht="31.5" hidden="1" outlineLevel="1" x14ac:dyDescent="0.25">
      <c r="A16" s="306">
        <f>'F4.2'!A16</f>
        <v>2.1</v>
      </c>
      <c r="B16" s="307" t="str">
        <f>'F4.2'!B16</f>
        <v>Vent condenser performance improvement by replacement of eroded tube nest by unit 3.</v>
      </c>
      <c r="C16" s="306" t="str">
        <f>'F4.2'!D16</f>
        <v>MERC/TECH 1/CAPEX/20122013/02325</v>
      </c>
      <c r="D16" s="222">
        <f>'F4.2'!F16</f>
        <v>41285</v>
      </c>
      <c r="E16" s="310">
        <f>'F4.2'!H16</f>
        <v>0.28599999999999998</v>
      </c>
      <c r="F16" s="232">
        <f>'F4.2'!T16</f>
        <v>0</v>
      </c>
      <c r="G16" s="232">
        <f>'F4.2'!AS16</f>
        <v>0</v>
      </c>
      <c r="H16" s="232">
        <f t="shared" si="2"/>
        <v>0</v>
      </c>
      <c r="I16" s="232">
        <f>'F4.2'!U16</f>
        <v>0</v>
      </c>
      <c r="J16" s="232">
        <f>'F4.2'!AT16</f>
        <v>0</v>
      </c>
      <c r="K16" s="310"/>
      <c r="L16" s="310"/>
      <c r="M16" s="310">
        <f t="shared" si="3"/>
        <v>0</v>
      </c>
      <c r="N16" s="310">
        <f t="shared" si="4"/>
        <v>0</v>
      </c>
      <c r="O16" s="161">
        <f t="shared" si="5"/>
        <v>0</v>
      </c>
      <c r="P16" s="162">
        <f t="shared" si="6"/>
        <v>0</v>
      </c>
    </row>
    <row r="17" spans="1:16" s="96" customFormat="1" ht="31.5" hidden="1" outlineLevel="1" x14ac:dyDescent="0.25">
      <c r="A17" s="306">
        <f>'F4.2'!A17</f>
        <v>2.2000000000000002</v>
      </c>
      <c r="B17" s="307" t="str">
        <f>'F4.2'!B17</f>
        <v>Replacement of major extraction valves &amp;NRVs of unit 3</v>
      </c>
      <c r="C17" s="306" t="str">
        <f>'F4.2'!D17</f>
        <v>MERC/TECH 1/CAPEX/20122013/02325</v>
      </c>
      <c r="D17" s="222">
        <f>'F4.2'!F17</f>
        <v>41285</v>
      </c>
      <c r="E17" s="310">
        <f>'F4.2'!H17</f>
        <v>0.51900000000000002</v>
      </c>
      <c r="F17" s="232">
        <f>'F4.2'!T17</f>
        <v>0</v>
      </c>
      <c r="G17" s="232">
        <f>'F4.2'!AS17</f>
        <v>0</v>
      </c>
      <c r="H17" s="232">
        <f t="shared" si="2"/>
        <v>0</v>
      </c>
      <c r="I17" s="232">
        <f>'F4.2'!U17</f>
        <v>0</v>
      </c>
      <c r="J17" s="232">
        <f>'F4.2'!AT17</f>
        <v>0</v>
      </c>
      <c r="K17" s="310"/>
      <c r="L17" s="310"/>
      <c r="M17" s="310">
        <f t="shared" si="3"/>
        <v>0</v>
      </c>
      <c r="N17" s="310">
        <f t="shared" si="4"/>
        <v>0</v>
      </c>
      <c r="O17" s="161">
        <f t="shared" si="5"/>
        <v>0</v>
      </c>
      <c r="P17" s="162">
        <f t="shared" si="6"/>
        <v>0</v>
      </c>
    </row>
    <row r="18" spans="1:16" s="96" customFormat="1" ht="31.5" hidden="1" outlineLevel="1" x14ac:dyDescent="0.25">
      <c r="A18" s="306">
        <f>'F4.2'!A18</f>
        <v>2.2999999999999998</v>
      </c>
      <c r="B18" s="307" t="str">
        <f>'F4.2'!B18</f>
        <v>60% replacement of boiler skin insulation (Unit 2)</v>
      </c>
      <c r="C18" s="306" t="str">
        <f>'F4.2'!D18</f>
        <v>MERC/TECH 1/CAPEX/20122013/02325</v>
      </c>
      <c r="D18" s="222">
        <f>'F4.2'!F18</f>
        <v>41285</v>
      </c>
      <c r="E18" s="310">
        <f>'F4.2'!H18</f>
        <v>0.29299999999999998</v>
      </c>
      <c r="F18" s="232">
        <f>'F4.2'!T18</f>
        <v>0</v>
      </c>
      <c r="G18" s="232">
        <f>'F4.2'!AS18</f>
        <v>0</v>
      </c>
      <c r="H18" s="232">
        <f t="shared" si="2"/>
        <v>0</v>
      </c>
      <c r="I18" s="232">
        <f>'F4.2'!U18</f>
        <v>0</v>
      </c>
      <c r="J18" s="232">
        <f>'F4.2'!AT18</f>
        <v>0</v>
      </c>
      <c r="K18" s="310"/>
      <c r="L18" s="310"/>
      <c r="M18" s="310">
        <f t="shared" si="3"/>
        <v>0</v>
      </c>
      <c r="N18" s="310">
        <f t="shared" si="4"/>
        <v>0</v>
      </c>
      <c r="O18" s="161">
        <f t="shared" si="5"/>
        <v>0</v>
      </c>
      <c r="P18" s="162">
        <f t="shared" si="6"/>
        <v>0</v>
      </c>
    </row>
    <row r="19" spans="1:16" s="96" customFormat="1" ht="31.5" hidden="1" outlineLevel="1" x14ac:dyDescent="0.25">
      <c r="A19" s="306">
        <f>'F4.2'!A19</f>
        <v>2.4</v>
      </c>
      <c r="B19" s="307" t="str">
        <f>'F4.2'!B19</f>
        <v>Replacement of DM make up ( unit 3) and GSH water pump.( units 2 &amp;3)</v>
      </c>
      <c r="C19" s="306" t="str">
        <f>'F4.2'!D19</f>
        <v>MERC/TECH 1/CAPEX/20122013/02325</v>
      </c>
      <c r="D19" s="222">
        <f>'F4.2'!F19</f>
        <v>41285</v>
      </c>
      <c r="E19" s="310">
        <f>'F4.2'!H19</f>
        <v>0.20599999999999999</v>
      </c>
      <c r="F19" s="232">
        <f>'F4.2'!T19</f>
        <v>0.26354099999999997</v>
      </c>
      <c r="G19" s="232">
        <f>'F4.2'!AS19</f>
        <v>0.26354099999999997</v>
      </c>
      <c r="H19" s="232">
        <f t="shared" si="2"/>
        <v>0</v>
      </c>
      <c r="I19" s="232">
        <f>'F4.2'!U19</f>
        <v>0</v>
      </c>
      <c r="J19" s="232">
        <f>'F4.2'!AT19</f>
        <v>0</v>
      </c>
      <c r="K19" s="310"/>
      <c r="L19" s="310"/>
      <c r="M19" s="310">
        <f t="shared" si="3"/>
        <v>0</v>
      </c>
      <c r="N19" s="310">
        <f t="shared" si="4"/>
        <v>0</v>
      </c>
      <c r="O19" s="161">
        <f t="shared" si="5"/>
        <v>0</v>
      </c>
      <c r="P19" s="162">
        <f t="shared" si="6"/>
        <v>0</v>
      </c>
    </row>
    <row r="20" spans="1:16" s="96" customFormat="1" ht="31.5" hidden="1" outlineLevel="1" x14ac:dyDescent="0.25">
      <c r="A20" s="306">
        <f>'F4.2'!A20</f>
        <v>2.5</v>
      </c>
      <c r="B20" s="307" t="str">
        <f>'F4.2'!B20</f>
        <v>Replacement of LTSH coils (unit 3)</v>
      </c>
      <c r="C20" s="306" t="str">
        <f>'F4.2'!D20</f>
        <v>MERC/TECH 1/CAPEX/20122013/02325</v>
      </c>
      <c r="D20" s="222">
        <f>'F4.2'!F20</f>
        <v>41285</v>
      </c>
      <c r="E20" s="310">
        <f>'F4.2'!H20</f>
        <v>8.3689999999999998</v>
      </c>
      <c r="F20" s="232">
        <f>'F4.2'!T20</f>
        <v>5.319992955</v>
      </c>
      <c r="G20" s="232">
        <f>'F4.2'!AS20</f>
        <v>5.319992955</v>
      </c>
      <c r="H20" s="232">
        <f t="shared" si="2"/>
        <v>0</v>
      </c>
      <c r="I20" s="232">
        <f>'F4.2'!U20</f>
        <v>0</v>
      </c>
      <c r="J20" s="232">
        <f>'F4.2'!AT20</f>
        <v>0</v>
      </c>
      <c r="K20" s="310"/>
      <c r="L20" s="310"/>
      <c r="M20" s="310">
        <f t="shared" si="3"/>
        <v>0</v>
      </c>
      <c r="N20" s="310">
        <f t="shared" si="4"/>
        <v>0</v>
      </c>
      <c r="O20" s="161">
        <f t="shared" si="5"/>
        <v>0</v>
      </c>
      <c r="P20" s="162">
        <f t="shared" si="6"/>
        <v>0</v>
      </c>
    </row>
    <row r="21" spans="1:16" s="96" customFormat="1" ht="31.5" hidden="1" outlineLevel="1" x14ac:dyDescent="0.25">
      <c r="A21" s="306">
        <f>'F4.2'!A21</f>
        <v>2.6</v>
      </c>
      <c r="B21" s="307" t="str">
        <f>'F4.2'!B21</f>
        <v>Replacement of ECO coils (unit 3)</v>
      </c>
      <c r="C21" s="306" t="str">
        <f>'F4.2'!D21</f>
        <v>MERC/TECH 1/CAPEX/20122013/02325</v>
      </c>
      <c r="D21" s="222">
        <f>'F4.2'!F21</f>
        <v>41285</v>
      </c>
      <c r="E21" s="310">
        <f>'F4.2'!H21</f>
        <v>6.032</v>
      </c>
      <c r="F21" s="232">
        <f>'F4.2'!T21</f>
        <v>3.47281854</v>
      </c>
      <c r="G21" s="232">
        <f>'F4.2'!AS21</f>
        <v>3.47281854</v>
      </c>
      <c r="H21" s="232">
        <f t="shared" si="2"/>
        <v>0</v>
      </c>
      <c r="I21" s="232">
        <f>'F4.2'!U21</f>
        <v>0</v>
      </c>
      <c r="J21" s="232">
        <f>'F4.2'!AT21</f>
        <v>0</v>
      </c>
      <c r="K21" s="310"/>
      <c r="L21" s="310"/>
      <c r="M21" s="310">
        <f t="shared" si="3"/>
        <v>0</v>
      </c>
      <c r="N21" s="310">
        <f t="shared" si="4"/>
        <v>0</v>
      </c>
      <c r="O21" s="161">
        <f t="shared" si="5"/>
        <v>0</v>
      </c>
      <c r="P21" s="162">
        <f t="shared" si="6"/>
        <v>0</v>
      </c>
    </row>
    <row r="22" spans="1:16" s="96" customFormat="1" ht="31.5" hidden="1" outlineLevel="1" x14ac:dyDescent="0.25">
      <c r="A22" s="306">
        <f>'F4.2'!A22</f>
        <v>2.7</v>
      </c>
      <c r="B22" s="307" t="str">
        <f>'F4.2'!B22</f>
        <v>Replacement of old LT AHP pump impeller by energy efficient stainless steel impeller</v>
      </c>
      <c r="C22" s="306" t="str">
        <f>'F4.2'!D22</f>
        <v>MERC/TECH 1/CAPEX/20122013/02325</v>
      </c>
      <c r="D22" s="222">
        <f>'F4.2'!F22</f>
        <v>41285</v>
      </c>
      <c r="E22" s="310">
        <f>'F4.2'!H22</f>
        <v>0.1488051</v>
      </c>
      <c r="F22" s="232">
        <f>'F4.2'!T22</f>
        <v>0.1488051</v>
      </c>
      <c r="G22" s="232">
        <f>'F4.2'!AS22</f>
        <v>0.1488051</v>
      </c>
      <c r="H22" s="232">
        <f t="shared" si="2"/>
        <v>0</v>
      </c>
      <c r="I22" s="232">
        <f>'F4.2'!U22</f>
        <v>0</v>
      </c>
      <c r="J22" s="232">
        <f>'F4.2'!AT22</f>
        <v>0</v>
      </c>
      <c r="K22" s="310"/>
      <c r="L22" s="310"/>
      <c r="M22" s="310">
        <f t="shared" si="3"/>
        <v>0</v>
      </c>
      <c r="N22" s="310">
        <f t="shared" si="4"/>
        <v>0</v>
      </c>
      <c r="O22" s="161">
        <f t="shared" si="5"/>
        <v>0</v>
      </c>
      <c r="P22" s="162">
        <f t="shared" si="6"/>
        <v>0</v>
      </c>
    </row>
    <row r="23" spans="1:16" s="96" customFormat="1" ht="31.5" hidden="1" outlineLevel="1" x14ac:dyDescent="0.25">
      <c r="A23" s="312"/>
      <c r="B23" s="307" t="str">
        <f>'F4.2'!B23</f>
        <v>IDC</v>
      </c>
      <c r="C23" s="306" t="str">
        <f>'F4.2'!D23</f>
        <v>MERC/TECH 1/CAPEX/20122013/02325</v>
      </c>
      <c r="D23" s="222">
        <f>'F4.2'!F23</f>
        <v>41285</v>
      </c>
      <c r="E23" s="322">
        <f>'F4.2'!H23</f>
        <v>0.93</v>
      </c>
      <c r="F23" s="232">
        <f>'F4.2'!T23</f>
        <v>0</v>
      </c>
      <c r="G23" s="232">
        <f>'F4.2'!AS23</f>
        <v>0</v>
      </c>
      <c r="H23" s="232">
        <f t="shared" si="2"/>
        <v>0</v>
      </c>
      <c r="I23" s="232">
        <f>'F4.2'!U23</f>
        <v>0</v>
      </c>
      <c r="J23" s="232">
        <f>'F4.2'!AT23</f>
        <v>0</v>
      </c>
      <c r="K23" s="322"/>
      <c r="L23" s="322"/>
      <c r="M23" s="322">
        <f t="shared" si="3"/>
        <v>0</v>
      </c>
      <c r="N23" s="322">
        <f t="shared" si="4"/>
        <v>0</v>
      </c>
      <c r="O23" s="161">
        <f t="shared" si="5"/>
        <v>0</v>
      </c>
      <c r="P23" s="162">
        <f t="shared" si="6"/>
        <v>0</v>
      </c>
    </row>
    <row r="24" spans="1:16" s="10" customFormat="1" ht="31.5" hidden="1" outlineLevel="1" x14ac:dyDescent="0.25">
      <c r="A24" s="301">
        <f>'F4.2'!A24</f>
        <v>3</v>
      </c>
      <c r="B24" s="302" t="str">
        <f>'F4.2'!B24</f>
        <v>Measuring and Monitoring of Coal consumption</v>
      </c>
      <c r="C24" s="301" t="str">
        <f>'F4.2'!D24</f>
        <v>MERC/CAPEX/20122013/00912</v>
      </c>
      <c r="D24" s="226">
        <f>'F4.2'!F24</f>
        <v>41114</v>
      </c>
      <c r="E24" s="232">
        <f>'F4.2'!H24</f>
        <v>45.918030000000002</v>
      </c>
      <c r="F24" s="232">
        <f>'F4.2'!T24</f>
        <v>0</v>
      </c>
      <c r="G24" s="232">
        <f>'F4.2'!AS24</f>
        <v>0</v>
      </c>
      <c r="H24" s="232">
        <f t="shared" si="2"/>
        <v>0</v>
      </c>
      <c r="I24" s="232">
        <f>'F4.2'!U24</f>
        <v>0</v>
      </c>
      <c r="J24" s="232">
        <f>'F4.2'!AT24</f>
        <v>0</v>
      </c>
      <c r="K24" s="232"/>
      <c r="L24" s="232"/>
      <c r="M24" s="232">
        <f t="shared" si="3"/>
        <v>0</v>
      </c>
      <c r="N24" s="232">
        <f t="shared" si="4"/>
        <v>0</v>
      </c>
      <c r="O24" s="161">
        <f t="shared" si="5"/>
        <v>0</v>
      </c>
      <c r="P24" s="162">
        <f t="shared" si="6"/>
        <v>0</v>
      </c>
    </row>
    <row r="25" spans="1:16" s="96" customFormat="1" ht="31.5" hidden="1" outlineLevel="1" x14ac:dyDescent="0.25">
      <c r="A25" s="312">
        <f>'F4.2'!A25</f>
        <v>3.1</v>
      </c>
      <c r="B25" s="307" t="str">
        <f>'F4.2'!B25</f>
        <v>Belt Weighers</v>
      </c>
      <c r="C25" s="312" t="str">
        <f>'F4.2'!D25</f>
        <v>MERC/CAPEX/20122013/00912</v>
      </c>
      <c r="D25" s="323">
        <f>'F4.2'!F25</f>
        <v>41114</v>
      </c>
      <c r="E25" s="310">
        <f>'F4.2'!H25</f>
        <v>0.8044</v>
      </c>
      <c r="F25" s="232">
        <f>'F4.2'!T25</f>
        <v>0</v>
      </c>
      <c r="G25" s="232">
        <f>'F4.2'!AS25</f>
        <v>0</v>
      </c>
      <c r="H25" s="232">
        <f t="shared" si="2"/>
        <v>0</v>
      </c>
      <c r="I25" s="232">
        <f>'F4.2'!U25</f>
        <v>0</v>
      </c>
      <c r="J25" s="232">
        <f>'F4.2'!AT25</f>
        <v>0</v>
      </c>
      <c r="K25" s="310"/>
      <c r="L25" s="310"/>
      <c r="M25" s="310">
        <f t="shared" si="3"/>
        <v>0</v>
      </c>
      <c r="N25" s="310">
        <f t="shared" si="4"/>
        <v>0</v>
      </c>
      <c r="O25" s="161">
        <f t="shared" si="5"/>
        <v>0</v>
      </c>
      <c r="P25" s="162">
        <f t="shared" si="6"/>
        <v>0</v>
      </c>
    </row>
    <row r="26" spans="1:16" s="10" customFormat="1" ht="31.5" hidden="1" outlineLevel="1" x14ac:dyDescent="0.25">
      <c r="A26" s="312">
        <f>'F4.2'!A26</f>
        <v>3.2</v>
      </c>
      <c r="B26" s="307" t="str">
        <f>'F4.2'!B26</f>
        <v xml:space="preserve">Fully automatic pit-less in motion weigh bridges </v>
      </c>
      <c r="C26" s="312" t="str">
        <f>'F4.2'!D26</f>
        <v>MERC/CAPEX/20122013/00912</v>
      </c>
      <c r="D26" s="323">
        <f>'F4.2'!F26</f>
        <v>41114</v>
      </c>
      <c r="E26" s="310">
        <f>'F4.2'!H26</f>
        <v>0.41149999999999998</v>
      </c>
      <c r="F26" s="232">
        <f>'F4.2'!T26</f>
        <v>0</v>
      </c>
      <c r="G26" s="232">
        <f>'F4.2'!AS26</f>
        <v>0</v>
      </c>
      <c r="H26" s="232">
        <f t="shared" si="2"/>
        <v>0</v>
      </c>
      <c r="I26" s="232">
        <f>'F4.2'!U26</f>
        <v>0</v>
      </c>
      <c r="J26" s="232">
        <f>'F4.2'!AT26</f>
        <v>0</v>
      </c>
      <c r="K26" s="310"/>
      <c r="L26" s="310"/>
      <c r="M26" s="310">
        <f t="shared" si="3"/>
        <v>0</v>
      </c>
      <c r="N26" s="310">
        <f t="shared" si="4"/>
        <v>0</v>
      </c>
      <c r="O26" s="161">
        <f t="shared" si="5"/>
        <v>0</v>
      </c>
      <c r="P26" s="162">
        <f t="shared" si="6"/>
        <v>0</v>
      </c>
    </row>
    <row r="27" spans="1:16" s="96" customFormat="1" ht="31.5" hidden="1" outlineLevel="1" x14ac:dyDescent="0.25">
      <c r="A27" s="312">
        <f>'F4.2'!A27</f>
        <v>3.3</v>
      </c>
      <c r="B27" s="307" t="str">
        <f>'F4.2'!B27</f>
        <v>Installation side arm charger for Wagon tippler 1A &amp; 1B</v>
      </c>
      <c r="C27" s="312" t="str">
        <f>'F4.2'!D27</f>
        <v>MERC/CAPEX/20122013/00912</v>
      </c>
      <c r="D27" s="323">
        <f>'F4.2'!F27</f>
        <v>41114</v>
      </c>
      <c r="E27" s="310">
        <f>'F4.2'!H27</f>
        <v>21.96</v>
      </c>
      <c r="F27" s="232">
        <f>'F4.2'!T27</f>
        <v>0</v>
      </c>
      <c r="G27" s="232">
        <f>'F4.2'!AS27</f>
        <v>0</v>
      </c>
      <c r="H27" s="232">
        <f t="shared" si="2"/>
        <v>0</v>
      </c>
      <c r="I27" s="232">
        <f>'F4.2'!U27</f>
        <v>0</v>
      </c>
      <c r="J27" s="232">
        <f>'F4.2'!AT27</f>
        <v>0</v>
      </c>
      <c r="K27" s="310"/>
      <c r="L27" s="310"/>
      <c r="M27" s="310">
        <f t="shared" si="3"/>
        <v>0</v>
      </c>
      <c r="N27" s="310">
        <f t="shared" si="4"/>
        <v>0</v>
      </c>
      <c r="O27" s="161">
        <f t="shared" si="5"/>
        <v>0</v>
      </c>
      <c r="P27" s="162">
        <f t="shared" si="6"/>
        <v>0</v>
      </c>
    </row>
    <row r="28" spans="1:16" s="96" customFormat="1" ht="31.5" hidden="1" outlineLevel="1" x14ac:dyDescent="0.25">
      <c r="A28" s="312">
        <f>'F4.2'!A28</f>
        <v>3.4</v>
      </c>
      <c r="B28" s="307" t="str">
        <f>'F4.2'!B28</f>
        <v>Dust Extraction System at Secondary Crusher house &amp; Conveyor 6A/B at stage II CHP</v>
      </c>
      <c r="C28" s="312" t="str">
        <f>'F4.2'!D28</f>
        <v>MERC/CAPEX/20122013/00912</v>
      </c>
      <c r="D28" s="323">
        <f>'F4.2'!F28</f>
        <v>41114</v>
      </c>
      <c r="E28" s="310">
        <f>'F4.2'!H28</f>
        <v>2.0714999999999999</v>
      </c>
      <c r="F28" s="232">
        <f>'F4.2'!T28</f>
        <v>0</v>
      </c>
      <c r="G28" s="232">
        <f>'F4.2'!AS28</f>
        <v>0</v>
      </c>
      <c r="H28" s="232">
        <f t="shared" si="2"/>
        <v>0</v>
      </c>
      <c r="I28" s="232">
        <f>'F4.2'!U28</f>
        <v>0</v>
      </c>
      <c r="J28" s="232">
        <f>'F4.2'!AT28</f>
        <v>0</v>
      </c>
      <c r="K28" s="310"/>
      <c r="L28" s="310"/>
      <c r="M28" s="310">
        <f t="shared" si="3"/>
        <v>0</v>
      </c>
      <c r="N28" s="310">
        <f t="shared" si="4"/>
        <v>0</v>
      </c>
      <c r="O28" s="161">
        <f t="shared" si="5"/>
        <v>0</v>
      </c>
      <c r="P28" s="162">
        <f t="shared" si="6"/>
        <v>0</v>
      </c>
    </row>
    <row r="29" spans="1:16" s="96" customFormat="1" ht="94.5" hidden="1" outlineLevel="1" x14ac:dyDescent="0.25">
      <c r="A29" s="312">
        <f>'F4.2'!A29</f>
        <v>3.5</v>
      </c>
      <c r="B29" s="307" t="str">
        <f>'F4.2'!B29</f>
        <v>Fogging system at 
a) WT old along with PCR, SCR and bunker level belt at Stage I CHP
b) Conveyor 7A/B
c) 100 Mtrx100 Mtr Coal stock area
d) 200 Mtrx200 Mtr Coal stock area</v>
      </c>
      <c r="C29" s="312" t="str">
        <f>'F4.2'!D29</f>
        <v>MERC/CAPEX/20122013/00912</v>
      </c>
      <c r="D29" s="323">
        <f>'F4.2'!F29</f>
        <v>41114</v>
      </c>
      <c r="E29" s="310">
        <f>'F4.2'!H29</f>
        <v>2.2831000000000001</v>
      </c>
      <c r="F29" s="232">
        <f>'F4.2'!T29</f>
        <v>0.4695358</v>
      </c>
      <c r="G29" s="232">
        <f>'F4.2'!AS29</f>
        <v>0.4695358</v>
      </c>
      <c r="H29" s="232">
        <f t="shared" si="2"/>
        <v>0</v>
      </c>
      <c r="I29" s="232">
        <f>'F4.2'!U29</f>
        <v>0</v>
      </c>
      <c r="J29" s="232">
        <f>'F4.2'!AT29</f>
        <v>0</v>
      </c>
      <c r="K29" s="310"/>
      <c r="L29" s="310"/>
      <c r="M29" s="310">
        <f t="shared" si="3"/>
        <v>0</v>
      </c>
      <c r="N29" s="310">
        <f t="shared" si="4"/>
        <v>0</v>
      </c>
      <c r="O29" s="161">
        <f t="shared" si="5"/>
        <v>0</v>
      </c>
      <c r="P29" s="162">
        <f t="shared" si="6"/>
        <v>0</v>
      </c>
    </row>
    <row r="30" spans="1:16" s="96" customFormat="1" ht="31.5" hidden="1" outlineLevel="1" x14ac:dyDescent="0.25">
      <c r="A30" s="312">
        <f>'F4.2'!A30</f>
        <v>3.6</v>
      </c>
      <c r="B30" s="307" t="str">
        <f>'F4.2'!B30</f>
        <v xml:space="preserve">Bunker level montoring system for 12 bunkers </v>
      </c>
      <c r="C30" s="312" t="str">
        <f>'F4.2'!D30</f>
        <v>MERC/CAPEX/20122013/00912</v>
      </c>
      <c r="D30" s="323">
        <f>'F4.2'!F30</f>
        <v>41114</v>
      </c>
      <c r="E30" s="310">
        <f>'F4.2'!H30</f>
        <v>2.5038</v>
      </c>
      <c r="F30" s="232">
        <f>'F4.2'!T30</f>
        <v>0</v>
      </c>
      <c r="G30" s="232">
        <f>'F4.2'!AS30</f>
        <v>0</v>
      </c>
      <c r="H30" s="232">
        <f t="shared" si="2"/>
        <v>0</v>
      </c>
      <c r="I30" s="232">
        <f>'F4.2'!U30</f>
        <v>0</v>
      </c>
      <c r="J30" s="232">
        <f>'F4.2'!AT30</f>
        <v>0</v>
      </c>
      <c r="K30" s="310"/>
      <c r="L30" s="310"/>
      <c r="M30" s="310">
        <f t="shared" si="3"/>
        <v>0</v>
      </c>
      <c r="N30" s="310">
        <f t="shared" si="4"/>
        <v>0</v>
      </c>
      <c r="O30" s="161">
        <f t="shared" si="5"/>
        <v>0</v>
      </c>
      <c r="P30" s="162">
        <f t="shared" si="6"/>
        <v>0</v>
      </c>
    </row>
    <row r="31" spans="1:16" s="96" customFormat="1" ht="31.5" hidden="1" outlineLevel="1" x14ac:dyDescent="0.25">
      <c r="A31" s="312">
        <f>'F4.2'!A31</f>
        <v>3.7</v>
      </c>
      <c r="B31" s="307" t="str">
        <f>'F4.2'!B31</f>
        <v xml:space="preserve">Rotary pneumatic or electrical hammers </v>
      </c>
      <c r="C31" s="312" t="str">
        <f>'F4.2'!D31</f>
        <v>MERC/CAPEX/20122013/00912</v>
      </c>
      <c r="D31" s="323">
        <f>'F4.2'!F31</f>
        <v>41114</v>
      </c>
      <c r="E31" s="310">
        <f>'F4.2'!H31</f>
        <v>9.7000000000000003E-2</v>
      </c>
      <c r="F31" s="232">
        <f>'F4.2'!T31</f>
        <v>0</v>
      </c>
      <c r="G31" s="232">
        <f>'F4.2'!AS31</f>
        <v>0</v>
      </c>
      <c r="H31" s="232">
        <f t="shared" si="2"/>
        <v>0</v>
      </c>
      <c r="I31" s="232">
        <f>'F4.2'!U31</f>
        <v>0</v>
      </c>
      <c r="J31" s="232">
        <f>'F4.2'!AT31</f>
        <v>0</v>
      </c>
      <c r="K31" s="310"/>
      <c r="L31" s="310"/>
      <c r="M31" s="310">
        <f t="shared" si="3"/>
        <v>0</v>
      </c>
      <c r="N31" s="310">
        <f t="shared" si="4"/>
        <v>0</v>
      </c>
      <c r="O31" s="161">
        <f t="shared" si="5"/>
        <v>0</v>
      </c>
      <c r="P31" s="162">
        <f t="shared" si="6"/>
        <v>0</v>
      </c>
    </row>
    <row r="32" spans="1:16" s="96" customFormat="1" ht="31.5" hidden="1" outlineLevel="1" x14ac:dyDescent="0.25">
      <c r="A32" s="312">
        <f>'F4.2'!A32</f>
        <v>3.8</v>
      </c>
      <c r="B32" s="307" t="str">
        <f>'F4.2'!B32</f>
        <v xml:space="preserve">Enhancement of unloading capacity of CHP from 360 TPH to 500 TPH </v>
      </c>
      <c r="C32" s="312" t="str">
        <f>'F4.2'!D32</f>
        <v>MERC/CAPEX/20122013/00912</v>
      </c>
      <c r="D32" s="323">
        <f>'F4.2'!F32</f>
        <v>41114</v>
      </c>
      <c r="E32" s="310">
        <f>'F4.2'!H32</f>
        <v>7.6508000000000003</v>
      </c>
      <c r="F32" s="232">
        <f>'F4.2'!T32</f>
        <v>0</v>
      </c>
      <c r="G32" s="232">
        <f>'F4.2'!AS32</f>
        <v>0</v>
      </c>
      <c r="H32" s="232">
        <f t="shared" si="2"/>
        <v>0</v>
      </c>
      <c r="I32" s="232">
        <f>'F4.2'!U32</f>
        <v>0</v>
      </c>
      <c r="J32" s="232">
        <f>'F4.2'!AT32</f>
        <v>0</v>
      </c>
      <c r="K32" s="310"/>
      <c r="L32" s="310"/>
      <c r="M32" s="310">
        <f t="shared" si="3"/>
        <v>0</v>
      </c>
      <c r="N32" s="310">
        <f t="shared" si="4"/>
        <v>0</v>
      </c>
      <c r="O32" s="161">
        <f t="shared" si="5"/>
        <v>0</v>
      </c>
      <c r="P32" s="162">
        <f t="shared" si="6"/>
        <v>0</v>
      </c>
    </row>
    <row r="33" spans="1:16" s="10" customFormat="1" ht="78.75" hidden="1" outlineLevel="1" x14ac:dyDescent="0.25">
      <c r="A33" s="312">
        <f>'F4.2'!A33</f>
        <v>3.9</v>
      </c>
      <c r="B33" s="307" t="str">
        <f>'F4.2'!B33</f>
        <v>Quick detection of poor coal quality through CCTV on overhead watch
tower focused onto the wagons, over which the rake passes at low
speed &amp; various conveyor tunnels</v>
      </c>
      <c r="C33" s="312" t="str">
        <f>'F4.2'!D33</f>
        <v>MERC/CAPEX/20122013/00912</v>
      </c>
      <c r="D33" s="323">
        <f>'F4.2'!F33</f>
        <v>41114</v>
      </c>
      <c r="E33" s="310">
        <f>'F4.2'!H33</f>
        <v>0.29680000000000001</v>
      </c>
      <c r="F33" s="232">
        <f>'F4.2'!T33</f>
        <v>0</v>
      </c>
      <c r="G33" s="232">
        <f>'F4.2'!AS33</f>
        <v>0</v>
      </c>
      <c r="H33" s="232">
        <f t="shared" si="2"/>
        <v>0</v>
      </c>
      <c r="I33" s="232">
        <f>'F4.2'!U33</f>
        <v>0</v>
      </c>
      <c r="J33" s="232">
        <f>'F4.2'!AT33</f>
        <v>0</v>
      </c>
      <c r="K33" s="310"/>
      <c r="L33" s="310"/>
      <c r="M33" s="310">
        <f t="shared" si="3"/>
        <v>0</v>
      </c>
      <c r="N33" s="310">
        <f t="shared" si="4"/>
        <v>0</v>
      </c>
      <c r="O33" s="161">
        <f t="shared" si="5"/>
        <v>0</v>
      </c>
      <c r="P33" s="162">
        <f t="shared" si="6"/>
        <v>0</v>
      </c>
    </row>
    <row r="34" spans="1:16" s="96" customFormat="1" ht="31.5" hidden="1" outlineLevel="1" x14ac:dyDescent="0.25">
      <c r="A34" s="315">
        <f>'F4.2'!A34</f>
        <v>3.1</v>
      </c>
      <c r="B34" s="307" t="str">
        <f>'F4.2'!B34</f>
        <v xml:space="preserve">Motor controller for conveyor motors of Stage II CHP </v>
      </c>
      <c r="C34" s="312" t="str">
        <f>'F4.2'!D34</f>
        <v>MERC/CAPEX/20122013/00912</v>
      </c>
      <c r="D34" s="323">
        <f>'F4.2'!F34</f>
        <v>41114</v>
      </c>
      <c r="E34" s="310">
        <f>'F4.2'!H34</f>
        <v>0.9607</v>
      </c>
      <c r="F34" s="232">
        <f>'F4.2'!T34</f>
        <v>0.9607</v>
      </c>
      <c r="G34" s="232">
        <f>'F4.2'!AS34</f>
        <v>0.9607</v>
      </c>
      <c r="H34" s="232">
        <f t="shared" si="2"/>
        <v>0</v>
      </c>
      <c r="I34" s="232">
        <f>'F4.2'!U34</f>
        <v>0</v>
      </c>
      <c r="J34" s="232">
        <f>'F4.2'!AT34</f>
        <v>0</v>
      </c>
      <c r="K34" s="310"/>
      <c r="L34" s="310"/>
      <c r="M34" s="310">
        <f t="shared" si="3"/>
        <v>0</v>
      </c>
      <c r="N34" s="310">
        <f t="shared" si="4"/>
        <v>0</v>
      </c>
      <c r="O34" s="161">
        <f t="shared" si="5"/>
        <v>0</v>
      </c>
      <c r="P34" s="162">
        <f t="shared" si="6"/>
        <v>0</v>
      </c>
    </row>
    <row r="35" spans="1:16" s="96" customFormat="1" ht="31.5" hidden="1" outlineLevel="1" x14ac:dyDescent="0.25">
      <c r="A35" s="312">
        <f>'F4.2'!A35</f>
        <v>3.11</v>
      </c>
      <c r="B35" s="307" t="str">
        <f>'F4.2'!B35</f>
        <v>Procurement of a CHN apparatus for ultimate analysis for operational optimization and coal mapping studies.</v>
      </c>
      <c r="C35" s="312" t="str">
        <f>'F4.2'!D35</f>
        <v>MERC/CAPEX/20122013/00912</v>
      </c>
      <c r="D35" s="323">
        <f>'F4.2'!F35</f>
        <v>41114</v>
      </c>
      <c r="E35" s="310">
        <f>'F4.2'!H35</f>
        <v>0.63617000000000001</v>
      </c>
      <c r="F35" s="232">
        <f>'F4.2'!T35</f>
        <v>0</v>
      </c>
      <c r="G35" s="232">
        <f>'F4.2'!AS35</f>
        <v>0</v>
      </c>
      <c r="H35" s="232">
        <f t="shared" si="2"/>
        <v>0</v>
      </c>
      <c r="I35" s="232">
        <f>'F4.2'!U35</f>
        <v>0</v>
      </c>
      <c r="J35" s="232">
        <f>'F4.2'!AT35</f>
        <v>0</v>
      </c>
      <c r="K35" s="310"/>
      <c r="L35" s="310"/>
      <c r="M35" s="310">
        <f t="shared" si="3"/>
        <v>0</v>
      </c>
      <c r="N35" s="310">
        <f t="shared" si="4"/>
        <v>0</v>
      </c>
      <c r="O35" s="161">
        <f t="shared" si="5"/>
        <v>0</v>
      </c>
      <c r="P35" s="162">
        <f t="shared" si="6"/>
        <v>0</v>
      </c>
    </row>
    <row r="36" spans="1:16" s="96" customFormat="1" ht="31.5" hidden="1" outlineLevel="1" x14ac:dyDescent="0.25">
      <c r="A36" s="312">
        <f>'F4.2'!A36</f>
        <v>3.12</v>
      </c>
      <c r="B36" s="307" t="str">
        <f>'F4.2'!B36</f>
        <v xml:space="preserve">Additional bomb calorimeter </v>
      </c>
      <c r="C36" s="312" t="str">
        <f>'F4.2'!D36</f>
        <v>MERC/CAPEX/20122013/00912</v>
      </c>
      <c r="D36" s="323">
        <f>'F4.2'!F36</f>
        <v>41114</v>
      </c>
      <c r="E36" s="310">
        <f>'F4.2'!H36</f>
        <v>0.44012000000000001</v>
      </c>
      <c r="F36" s="232">
        <f>'F4.2'!T36</f>
        <v>0.19</v>
      </c>
      <c r="G36" s="232">
        <f>'F4.2'!AS36</f>
        <v>0.19</v>
      </c>
      <c r="H36" s="232">
        <f t="shared" si="2"/>
        <v>0</v>
      </c>
      <c r="I36" s="232">
        <f>'F4.2'!U36</f>
        <v>0</v>
      </c>
      <c r="J36" s="232">
        <f>'F4.2'!AT36</f>
        <v>0</v>
      </c>
      <c r="K36" s="310"/>
      <c r="L36" s="310"/>
      <c r="M36" s="310">
        <f t="shared" si="3"/>
        <v>0</v>
      </c>
      <c r="N36" s="310">
        <f t="shared" si="4"/>
        <v>0</v>
      </c>
      <c r="O36" s="161">
        <f t="shared" si="5"/>
        <v>0</v>
      </c>
      <c r="P36" s="162">
        <f t="shared" si="6"/>
        <v>0</v>
      </c>
    </row>
    <row r="37" spans="1:16" s="96" customFormat="1" ht="31.5" hidden="1" outlineLevel="1" x14ac:dyDescent="0.25">
      <c r="A37" s="312">
        <f>'F4.2'!A37</f>
        <v>3.13</v>
      </c>
      <c r="B37" s="307" t="str">
        <f>'F4.2'!B37</f>
        <v xml:space="preserve">TGA analysis of the coal for operational optimization. </v>
      </c>
      <c r="C37" s="312" t="str">
        <f>'F4.2'!D37</f>
        <v>MERC/CAPEX/20122013/00912</v>
      </c>
      <c r="D37" s="323">
        <f>'F4.2'!F37</f>
        <v>41114</v>
      </c>
      <c r="E37" s="310">
        <f>'F4.2'!H37</f>
        <v>0.53213999999999995</v>
      </c>
      <c r="F37" s="232">
        <f>'F4.2'!T37</f>
        <v>0</v>
      </c>
      <c r="G37" s="232">
        <f>'F4.2'!AS37</f>
        <v>0</v>
      </c>
      <c r="H37" s="232">
        <f t="shared" si="2"/>
        <v>0</v>
      </c>
      <c r="I37" s="232">
        <f>'F4.2'!U37</f>
        <v>0</v>
      </c>
      <c r="J37" s="232">
        <f>'F4.2'!AT37</f>
        <v>0</v>
      </c>
      <c r="K37" s="310"/>
      <c r="L37" s="310"/>
      <c r="M37" s="310">
        <f t="shared" si="3"/>
        <v>0</v>
      </c>
      <c r="N37" s="310">
        <f t="shared" si="4"/>
        <v>0</v>
      </c>
      <c r="O37" s="161">
        <f t="shared" si="5"/>
        <v>0</v>
      </c>
      <c r="P37" s="162">
        <f t="shared" si="6"/>
        <v>0</v>
      </c>
    </row>
    <row r="38" spans="1:16" s="96" customFormat="1" ht="31.5" hidden="1" outlineLevel="1" x14ac:dyDescent="0.25">
      <c r="A38" s="301"/>
      <c r="B38" s="307" t="str">
        <f>'F4.2'!B38</f>
        <v>IDC</v>
      </c>
      <c r="C38" s="312" t="str">
        <f>'F4.2'!D38</f>
        <v>MERC/CAPEX/20122013/00912</v>
      </c>
      <c r="D38" s="323">
        <f>'F4.2'!F38</f>
        <v>41114</v>
      </c>
      <c r="E38" s="310">
        <f>'F4.2'!H38</f>
        <v>5.27</v>
      </c>
      <c r="F38" s="232">
        <f>'F4.2'!T38</f>
        <v>0</v>
      </c>
      <c r="G38" s="232">
        <f>'F4.2'!AS38</f>
        <v>0</v>
      </c>
      <c r="H38" s="232">
        <f t="shared" si="2"/>
        <v>0</v>
      </c>
      <c r="I38" s="232">
        <f>'F4.2'!U38</f>
        <v>0</v>
      </c>
      <c r="J38" s="232">
        <f>'F4.2'!AT38</f>
        <v>0</v>
      </c>
      <c r="K38" s="310"/>
      <c r="L38" s="310"/>
      <c r="M38" s="310">
        <f t="shared" si="3"/>
        <v>0</v>
      </c>
      <c r="N38" s="310">
        <f t="shared" si="4"/>
        <v>0</v>
      </c>
      <c r="O38" s="161">
        <f t="shared" si="5"/>
        <v>0</v>
      </c>
      <c r="P38" s="162">
        <f t="shared" si="6"/>
        <v>0</v>
      </c>
    </row>
    <row r="39" spans="1:16" s="96" customFormat="1" ht="31.5" hidden="1" outlineLevel="1" x14ac:dyDescent="0.25">
      <c r="A39" s="301">
        <f>'F4.2'!A39</f>
        <v>4</v>
      </c>
      <c r="B39" s="302" t="str">
        <f>'F4.2'!B39</f>
        <v>Turbine Auxiliary Performance Improvements</v>
      </c>
      <c r="C39" s="301" t="str">
        <f>'F4.2'!D39</f>
        <v>MERC/CAPEX/20122013/02107</v>
      </c>
      <c r="D39" s="226">
        <f>'F4.2'!F39</f>
        <v>41281</v>
      </c>
      <c r="E39" s="232">
        <f>'F4.2'!H39</f>
        <v>20.108999999999998</v>
      </c>
      <c r="F39" s="232">
        <f>'F4.2'!T39</f>
        <v>0</v>
      </c>
      <c r="G39" s="232">
        <f>'F4.2'!AS39</f>
        <v>0</v>
      </c>
      <c r="H39" s="232">
        <f t="shared" si="2"/>
        <v>0</v>
      </c>
      <c r="I39" s="232">
        <f>'F4.2'!U39</f>
        <v>0</v>
      </c>
      <c r="J39" s="232">
        <f>'F4.2'!AT39</f>
        <v>0</v>
      </c>
      <c r="K39" s="232"/>
      <c r="L39" s="232"/>
      <c r="M39" s="232">
        <f t="shared" si="3"/>
        <v>0</v>
      </c>
      <c r="N39" s="232">
        <f t="shared" si="4"/>
        <v>0</v>
      </c>
      <c r="O39" s="161">
        <f t="shared" si="5"/>
        <v>0</v>
      </c>
      <c r="P39" s="162">
        <f t="shared" si="6"/>
        <v>0</v>
      </c>
    </row>
    <row r="40" spans="1:16" s="96" customFormat="1" ht="47.25" hidden="1" outlineLevel="1" x14ac:dyDescent="0.25">
      <c r="A40" s="312">
        <f>'F4.2'!A40</f>
        <v>4.0999999999999996</v>
      </c>
      <c r="B40" s="307" t="str">
        <f>'F4.2'!B40</f>
        <v>Procurement and installation and commissioning of modified upgraded boiler feed pump (Type -200KHI/S) having energy efficient cartridge for unit 2 &amp; 3 , BTPS.</v>
      </c>
      <c r="C40" s="312" t="str">
        <f>'F4.2'!D40</f>
        <v>MERC/CAPEX/20122013/02107</v>
      </c>
      <c r="D40" s="323">
        <f>'F4.2'!F40</f>
        <v>41281</v>
      </c>
      <c r="E40" s="310">
        <f>'F4.2'!H40</f>
        <v>17.47</v>
      </c>
      <c r="F40" s="232">
        <f>'F4.2'!T40</f>
        <v>8.655683800000002</v>
      </c>
      <c r="G40" s="232">
        <f>'F4.2'!AS40</f>
        <v>8.655683800000002</v>
      </c>
      <c r="H40" s="232">
        <f t="shared" si="2"/>
        <v>0</v>
      </c>
      <c r="I40" s="232">
        <f>'F4.2'!U40</f>
        <v>0</v>
      </c>
      <c r="J40" s="232">
        <f>'F4.2'!AT40</f>
        <v>0</v>
      </c>
      <c r="K40" s="310"/>
      <c r="L40" s="310"/>
      <c r="M40" s="310">
        <f t="shared" si="3"/>
        <v>0</v>
      </c>
      <c r="N40" s="310">
        <f t="shared" si="4"/>
        <v>0</v>
      </c>
      <c r="O40" s="161">
        <f t="shared" si="5"/>
        <v>0</v>
      </c>
      <c r="P40" s="162">
        <f t="shared" si="6"/>
        <v>0</v>
      </c>
    </row>
    <row r="41" spans="1:16" s="96" customFormat="1" ht="31.5" hidden="1" outlineLevel="1" x14ac:dyDescent="0.25">
      <c r="A41" s="312">
        <f>'F4.2'!A41</f>
        <v>4.2</v>
      </c>
      <c r="B41" s="307" t="str">
        <f>'F4.2'!B41</f>
        <v>Replacement of brine pumps with modified pumps complete with S.S material in new WTP</v>
      </c>
      <c r="C41" s="312" t="str">
        <f>'F4.2'!D41</f>
        <v>MERC/CAPEX/20122013/02107</v>
      </c>
      <c r="D41" s="323">
        <f>'F4.2'!F41</f>
        <v>41281</v>
      </c>
      <c r="E41" s="310">
        <f>'F4.2'!H41</f>
        <v>1.0289999999999999</v>
      </c>
      <c r="F41" s="232">
        <f>'F4.2'!T41</f>
        <v>0.30159950000000002</v>
      </c>
      <c r="G41" s="232">
        <f>'F4.2'!AS41</f>
        <v>0.30159950000000002</v>
      </c>
      <c r="H41" s="232">
        <f t="shared" si="2"/>
        <v>0</v>
      </c>
      <c r="I41" s="232">
        <f>'F4.2'!U41</f>
        <v>0</v>
      </c>
      <c r="J41" s="232">
        <f>'F4.2'!AT41</f>
        <v>0</v>
      </c>
      <c r="K41" s="310"/>
      <c r="L41" s="310"/>
      <c r="M41" s="310">
        <f t="shared" si="3"/>
        <v>0</v>
      </c>
      <c r="N41" s="310">
        <f t="shared" si="4"/>
        <v>0</v>
      </c>
      <c r="O41" s="161">
        <f t="shared" si="5"/>
        <v>0</v>
      </c>
      <c r="P41" s="162">
        <f t="shared" si="6"/>
        <v>0</v>
      </c>
    </row>
    <row r="42" spans="1:16" s="96" customFormat="1" ht="31.5" hidden="1" outlineLevel="1" x14ac:dyDescent="0.25">
      <c r="A42" s="301"/>
      <c r="B42" s="307" t="str">
        <f>'F4.2'!B42</f>
        <v>IDC</v>
      </c>
      <c r="C42" s="312" t="str">
        <f>'F4.2'!D42</f>
        <v>MERC/CAPEX/20122013/02107</v>
      </c>
      <c r="D42" s="323">
        <f>'F4.2'!F42</f>
        <v>41281</v>
      </c>
      <c r="E42" s="310">
        <f>'F4.2'!H42</f>
        <v>1.61</v>
      </c>
      <c r="F42" s="232">
        <f>'F4.2'!T42</f>
        <v>0</v>
      </c>
      <c r="G42" s="232">
        <f>'F4.2'!AS42</f>
        <v>0</v>
      </c>
      <c r="H42" s="232">
        <f t="shared" si="2"/>
        <v>0</v>
      </c>
      <c r="I42" s="232">
        <f>'F4.2'!U42</f>
        <v>0</v>
      </c>
      <c r="J42" s="232">
        <f>'F4.2'!AT42</f>
        <v>0</v>
      </c>
      <c r="K42" s="310"/>
      <c r="L42" s="310"/>
      <c r="M42" s="310">
        <f t="shared" si="3"/>
        <v>0</v>
      </c>
      <c r="N42" s="310">
        <f t="shared" si="4"/>
        <v>0</v>
      </c>
      <c r="O42" s="161">
        <f t="shared" si="5"/>
        <v>0</v>
      </c>
      <c r="P42" s="162">
        <f t="shared" si="6"/>
        <v>0</v>
      </c>
    </row>
    <row r="43" spans="1:16" s="96" customFormat="1" ht="47.25" hidden="1" outlineLevel="1" x14ac:dyDescent="0.25">
      <c r="A43" s="301">
        <f>'F4.2'!A43</f>
        <v>5</v>
      </c>
      <c r="B43" s="302" t="str">
        <f>'F4.2'!B43</f>
        <v>Replacement of Platen water wall coils U#2,Super Heater &amp; Platen Super Heater Coils for U#2 and Cold Reheater coils for U#2 &amp; U#3</v>
      </c>
      <c r="C43" s="301" t="str">
        <f>'F4.2'!D43</f>
        <v>MERC/TECH-1/CAPEX/20142015/006</v>
      </c>
      <c r="D43" s="226">
        <f>'F4.2'!F43</f>
        <v>41928</v>
      </c>
      <c r="E43" s="232">
        <f>'F4.2'!H43</f>
        <v>13.692</v>
      </c>
      <c r="F43" s="232">
        <f>'F4.2'!T43</f>
        <v>0</v>
      </c>
      <c r="G43" s="232">
        <f>'F4.2'!AS43</f>
        <v>0</v>
      </c>
      <c r="H43" s="232">
        <f t="shared" si="2"/>
        <v>0</v>
      </c>
      <c r="I43" s="232">
        <f>'F4.2'!U43</f>
        <v>0</v>
      </c>
      <c r="J43" s="232">
        <f>'F4.2'!AT43</f>
        <v>0</v>
      </c>
      <c r="K43" s="232"/>
      <c r="L43" s="232"/>
      <c r="M43" s="232">
        <f t="shared" si="3"/>
        <v>0</v>
      </c>
      <c r="N43" s="232">
        <f t="shared" si="4"/>
        <v>0</v>
      </c>
      <c r="O43" s="161">
        <f t="shared" si="5"/>
        <v>0</v>
      </c>
      <c r="P43" s="162">
        <f t="shared" si="6"/>
        <v>0</v>
      </c>
    </row>
    <row r="44" spans="1:16" s="96" customFormat="1" ht="31.5" hidden="1" outlineLevel="1" x14ac:dyDescent="0.25">
      <c r="A44" s="312">
        <f>'F4.2'!A44</f>
        <v>5.0999999999999996</v>
      </c>
      <c r="B44" s="316" t="str">
        <f>'F4.2'!B44</f>
        <v>Supply &amp; Erection of Platen Water wall coils Assembly from inlet header to outlet header in pent house for Unit No 2</v>
      </c>
      <c r="C44" s="312" t="str">
        <f>'F4.2'!D44</f>
        <v>MERC/TECH-1/CAPEX/20142015/006</v>
      </c>
      <c r="D44" s="323">
        <f>'F4.2'!F44</f>
        <v>41928</v>
      </c>
      <c r="E44" s="310">
        <f>'F4.2'!H44</f>
        <v>1.1040000000000001</v>
      </c>
      <c r="F44" s="232">
        <f>'F4.2'!T44</f>
        <v>0.54</v>
      </c>
      <c r="G44" s="232">
        <f>'F4.2'!AS44</f>
        <v>0.54</v>
      </c>
      <c r="H44" s="232">
        <f t="shared" si="2"/>
        <v>0</v>
      </c>
      <c r="I44" s="232">
        <f>'F4.2'!U44</f>
        <v>0</v>
      </c>
      <c r="J44" s="232">
        <f>'F4.2'!AT44</f>
        <v>0</v>
      </c>
      <c r="K44" s="310"/>
      <c r="L44" s="310"/>
      <c r="M44" s="310">
        <f t="shared" si="3"/>
        <v>0</v>
      </c>
      <c r="N44" s="310">
        <f t="shared" si="4"/>
        <v>0</v>
      </c>
      <c r="O44" s="161">
        <f t="shared" si="5"/>
        <v>0</v>
      </c>
      <c r="P44" s="162">
        <f t="shared" si="6"/>
        <v>0</v>
      </c>
    </row>
    <row r="45" spans="1:16" s="96" customFormat="1" ht="63" hidden="1" outlineLevel="1" x14ac:dyDescent="0.25">
      <c r="A45" s="312">
        <f>'F4.2'!A45</f>
        <v>5.2</v>
      </c>
      <c r="B45" s="316" t="str">
        <f>'F4.2'!B45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45" s="312" t="str">
        <f>'F4.2'!D45</f>
        <v>MERC/TECH-1/CAPEX/20142015/006</v>
      </c>
      <c r="D45" s="323">
        <f>'F4.2'!F45</f>
        <v>41928</v>
      </c>
      <c r="E45" s="310">
        <f>'F4.2'!H45</f>
        <v>5.4770000000000003</v>
      </c>
      <c r="F45" s="232">
        <f>'F4.2'!T45</f>
        <v>5.4649043000000006</v>
      </c>
      <c r="G45" s="232">
        <f>'F4.2'!AS45</f>
        <v>5.4649043000000006</v>
      </c>
      <c r="H45" s="232">
        <f t="shared" si="2"/>
        <v>0</v>
      </c>
      <c r="I45" s="232">
        <f>'F4.2'!U45</f>
        <v>0</v>
      </c>
      <c r="J45" s="232">
        <f>'F4.2'!AT45</f>
        <v>0</v>
      </c>
      <c r="K45" s="310"/>
      <c r="L45" s="310"/>
      <c r="M45" s="310">
        <f t="shared" si="3"/>
        <v>0</v>
      </c>
      <c r="N45" s="310">
        <f t="shared" si="4"/>
        <v>0</v>
      </c>
      <c r="O45" s="161">
        <f t="shared" si="5"/>
        <v>0</v>
      </c>
      <c r="P45" s="162">
        <f t="shared" si="6"/>
        <v>0</v>
      </c>
    </row>
    <row r="46" spans="1:16" s="96" customFormat="1" ht="78.75" hidden="1" outlineLevel="1" x14ac:dyDescent="0.25">
      <c r="A46" s="312">
        <f>'F4.2'!A46</f>
        <v>5.3</v>
      </c>
      <c r="B46" s="316" t="str">
        <f>'F4.2'!B46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46" s="312" t="str">
        <f>'F4.2'!D46</f>
        <v>MERC/TECH-1/CAPEX/20142015/006</v>
      </c>
      <c r="D46" s="323">
        <f>'F4.2'!F46</f>
        <v>41928</v>
      </c>
      <c r="E46" s="310">
        <f>'F4.2'!H46</f>
        <v>2.7109999999999999</v>
      </c>
      <c r="F46" s="232">
        <f>'F4.2'!T46</f>
        <v>2.6624558</v>
      </c>
      <c r="G46" s="232">
        <f>'F4.2'!AS46</f>
        <v>2.6624558</v>
      </c>
      <c r="H46" s="232">
        <f t="shared" si="2"/>
        <v>0</v>
      </c>
      <c r="I46" s="232">
        <f>'F4.2'!U46</f>
        <v>0</v>
      </c>
      <c r="J46" s="232">
        <f>'F4.2'!AT46</f>
        <v>0</v>
      </c>
      <c r="K46" s="310"/>
      <c r="L46" s="310"/>
      <c r="M46" s="310">
        <f t="shared" si="3"/>
        <v>0</v>
      </c>
      <c r="N46" s="310">
        <f t="shared" si="4"/>
        <v>0</v>
      </c>
      <c r="O46" s="161">
        <f t="shared" si="5"/>
        <v>0</v>
      </c>
      <c r="P46" s="162">
        <f t="shared" si="6"/>
        <v>0</v>
      </c>
    </row>
    <row r="47" spans="1:16" s="96" customFormat="1" ht="78.75" hidden="1" outlineLevel="1" x14ac:dyDescent="0.25">
      <c r="A47" s="312">
        <f>'F4.2'!A47</f>
        <v>5.4</v>
      </c>
      <c r="B47" s="316" t="str">
        <f>'F4.2'!B47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47" s="312" t="str">
        <f>'F4.2'!D47</f>
        <v>MERC/TECH-1/CAPEX/20142015/006</v>
      </c>
      <c r="D47" s="323">
        <f>'F4.2'!F47</f>
        <v>41928</v>
      </c>
      <c r="E47" s="310">
        <f>'F4.2'!H47</f>
        <v>2.7109999999999999</v>
      </c>
      <c r="F47" s="232">
        <f>'F4.2'!T47</f>
        <v>2.3531</v>
      </c>
      <c r="G47" s="232">
        <f>'F4.2'!AS47</f>
        <v>2.3531</v>
      </c>
      <c r="H47" s="232">
        <f t="shared" si="2"/>
        <v>0</v>
      </c>
      <c r="I47" s="232">
        <f>'F4.2'!U47</f>
        <v>0</v>
      </c>
      <c r="J47" s="232">
        <f>'F4.2'!AT47</f>
        <v>0</v>
      </c>
      <c r="K47" s="310"/>
      <c r="L47" s="310"/>
      <c r="M47" s="310">
        <f t="shared" si="3"/>
        <v>0</v>
      </c>
      <c r="N47" s="310">
        <f t="shared" si="4"/>
        <v>0</v>
      </c>
      <c r="O47" s="161">
        <f t="shared" si="5"/>
        <v>0</v>
      </c>
      <c r="P47" s="162">
        <f t="shared" si="6"/>
        <v>0</v>
      </c>
    </row>
    <row r="48" spans="1:16" s="96" customFormat="1" ht="31.5" hidden="1" outlineLevel="1" x14ac:dyDescent="0.25">
      <c r="A48" s="301"/>
      <c r="B48" s="316" t="str">
        <f>'F4.2'!B48</f>
        <v>IDC</v>
      </c>
      <c r="C48" s="312" t="str">
        <f>'F4.2'!D48</f>
        <v>MERC/TECH-1/CAPEX/20142015/006</v>
      </c>
      <c r="D48" s="323">
        <f>'F4.2'!F48</f>
        <v>41928</v>
      </c>
      <c r="E48" s="310">
        <f>'F4.2'!H48</f>
        <v>1.6890000000000001</v>
      </c>
      <c r="F48" s="232">
        <f>'F4.2'!T48</f>
        <v>0</v>
      </c>
      <c r="G48" s="232">
        <f>'F4.2'!AS48</f>
        <v>0</v>
      </c>
      <c r="H48" s="232">
        <f t="shared" si="2"/>
        <v>0</v>
      </c>
      <c r="I48" s="232">
        <f>'F4.2'!U48</f>
        <v>0</v>
      </c>
      <c r="J48" s="232">
        <f>'F4.2'!AT48</f>
        <v>0</v>
      </c>
      <c r="K48" s="310"/>
      <c r="L48" s="310"/>
      <c r="M48" s="310">
        <f t="shared" si="3"/>
        <v>0</v>
      </c>
      <c r="N48" s="310">
        <f t="shared" si="4"/>
        <v>0</v>
      </c>
      <c r="O48" s="161">
        <f t="shared" si="5"/>
        <v>0</v>
      </c>
      <c r="P48" s="162">
        <f t="shared" si="6"/>
        <v>0</v>
      </c>
    </row>
    <row r="49" spans="1:16" s="96" customFormat="1" ht="47.25" hidden="1" outlineLevel="1" x14ac:dyDescent="0.25">
      <c r="A49" s="301">
        <f>'F4.2'!A49</f>
        <v>6</v>
      </c>
      <c r="B49" s="302" t="str">
        <f>'F4.2'!B49</f>
        <v>Boiler Process Improvement by replacement of damaged valves and Boiler Perfm Imp by Air Pre-Heater Up gradation of U#2 &amp; U#3 at BTPS</v>
      </c>
      <c r="C49" s="301" t="str">
        <f>'F4.2'!D49</f>
        <v>MERC/Tech-1/CAPEX /2014-15/00433</v>
      </c>
      <c r="D49" s="226">
        <f>'F4.2'!F49</f>
        <v>41792</v>
      </c>
      <c r="E49" s="232">
        <f>'F4.2'!H49</f>
        <v>17.369999999999997</v>
      </c>
      <c r="F49" s="232">
        <f>'F4.2'!T49</f>
        <v>0</v>
      </c>
      <c r="G49" s="232">
        <f>'F4.2'!AS49</f>
        <v>0</v>
      </c>
      <c r="H49" s="232">
        <f t="shared" si="2"/>
        <v>0</v>
      </c>
      <c r="I49" s="232">
        <f>'F4.2'!U49</f>
        <v>0</v>
      </c>
      <c r="J49" s="232">
        <f>'F4.2'!AT49</f>
        <v>0</v>
      </c>
      <c r="K49" s="232"/>
      <c r="L49" s="232"/>
      <c r="M49" s="232">
        <f t="shared" si="3"/>
        <v>0</v>
      </c>
      <c r="N49" s="232">
        <f t="shared" si="4"/>
        <v>0</v>
      </c>
      <c r="O49" s="161">
        <f t="shared" si="5"/>
        <v>0</v>
      </c>
      <c r="P49" s="162">
        <f t="shared" si="6"/>
        <v>0</v>
      </c>
    </row>
    <row r="50" spans="1:16" s="96" customFormat="1" ht="31.5" hidden="1" outlineLevel="1" x14ac:dyDescent="0.25">
      <c r="A50" s="306">
        <f>'F4.2'!A50</f>
        <v>6.1</v>
      </c>
      <c r="B50" s="316" t="str">
        <f>'F4.2'!B50</f>
        <v>Replacement of boiler outlet valves and damaged valves of units 2 &amp; 3</v>
      </c>
      <c r="C50" s="306" t="str">
        <f>'F4.2'!D50</f>
        <v>MERC/Tech-1/CAPEX /2014-15/00433</v>
      </c>
      <c r="D50" s="222">
        <f>'F4.2'!F50</f>
        <v>41792</v>
      </c>
      <c r="E50" s="310">
        <f>'F4.2'!H50</f>
        <v>2.62</v>
      </c>
      <c r="F50" s="232">
        <f>'F4.2'!T50</f>
        <v>1.3984000000000001</v>
      </c>
      <c r="G50" s="232">
        <f>'F4.2'!AS50</f>
        <v>1.3984000000000001</v>
      </c>
      <c r="H50" s="232">
        <f t="shared" si="2"/>
        <v>0</v>
      </c>
      <c r="I50" s="232">
        <f>'F4.2'!U50</f>
        <v>0</v>
      </c>
      <c r="J50" s="232">
        <f>'F4.2'!AT50</f>
        <v>0</v>
      </c>
      <c r="K50" s="310"/>
      <c r="L50" s="310"/>
      <c r="M50" s="310">
        <f t="shared" si="3"/>
        <v>0</v>
      </c>
      <c r="N50" s="310">
        <f t="shared" si="4"/>
        <v>0</v>
      </c>
      <c r="O50" s="161">
        <f t="shared" si="5"/>
        <v>0</v>
      </c>
      <c r="P50" s="162">
        <f t="shared" si="6"/>
        <v>0</v>
      </c>
    </row>
    <row r="51" spans="1:16" s="96" customFormat="1" ht="31.5" hidden="1" outlineLevel="1" x14ac:dyDescent="0.25">
      <c r="A51" s="306">
        <f>'F4.2'!A51</f>
        <v>6.2</v>
      </c>
      <c r="B51" s="316" t="str">
        <f>'F4.2'!B51</f>
        <v>Air pre heater up gradation of heat exchanger matrix &amp; regenerative dynamic sealing of units 2 &amp; 3</v>
      </c>
      <c r="C51" s="306" t="str">
        <f>'F4.2'!D51</f>
        <v>MERC/Tech-1/CAPEX /2014-15/00433</v>
      </c>
      <c r="D51" s="222">
        <f>'F4.2'!F51</f>
        <v>41792</v>
      </c>
      <c r="E51" s="310">
        <f>'F4.2'!H51</f>
        <v>13.404999999999999</v>
      </c>
      <c r="F51" s="232">
        <f>'F4.2'!T51</f>
        <v>1.2086276</v>
      </c>
      <c r="G51" s="232">
        <f>'F4.2'!AS51</f>
        <v>1.2086276</v>
      </c>
      <c r="H51" s="232">
        <f t="shared" si="2"/>
        <v>0</v>
      </c>
      <c r="I51" s="232">
        <f>'F4.2'!U51</f>
        <v>0</v>
      </c>
      <c r="J51" s="232">
        <f>'F4.2'!AT51</f>
        <v>0</v>
      </c>
      <c r="K51" s="310"/>
      <c r="L51" s="310"/>
      <c r="M51" s="310">
        <f t="shared" si="3"/>
        <v>0</v>
      </c>
      <c r="N51" s="310">
        <f t="shared" si="4"/>
        <v>0</v>
      </c>
      <c r="O51" s="161">
        <f t="shared" si="5"/>
        <v>0</v>
      </c>
      <c r="P51" s="162">
        <f t="shared" si="6"/>
        <v>0</v>
      </c>
    </row>
    <row r="52" spans="1:16" s="96" customFormat="1" ht="31.5" hidden="1" outlineLevel="1" x14ac:dyDescent="0.25">
      <c r="A52" s="306"/>
      <c r="B52" s="316" t="str">
        <f>'F4.2'!B52</f>
        <v>IDC</v>
      </c>
      <c r="C52" s="306" t="str">
        <f>'F4.2'!D52</f>
        <v>MERC/Tech-1/CAPEX /2014-15/00433</v>
      </c>
      <c r="D52" s="222">
        <f>'F4.2'!F52</f>
        <v>41792</v>
      </c>
      <c r="E52" s="310">
        <f>'F4.2'!H52</f>
        <v>1.345</v>
      </c>
      <c r="F52" s="232">
        <f>'F4.2'!T52</f>
        <v>0</v>
      </c>
      <c r="G52" s="232">
        <f>'F4.2'!AS52</f>
        <v>0</v>
      </c>
      <c r="H52" s="232">
        <f t="shared" si="2"/>
        <v>0</v>
      </c>
      <c r="I52" s="232">
        <f>'F4.2'!U52</f>
        <v>0</v>
      </c>
      <c r="J52" s="232">
        <f>'F4.2'!AT52</f>
        <v>0</v>
      </c>
      <c r="K52" s="310"/>
      <c r="L52" s="310"/>
      <c r="M52" s="310">
        <f t="shared" si="3"/>
        <v>0</v>
      </c>
      <c r="N52" s="310">
        <f t="shared" si="4"/>
        <v>0</v>
      </c>
      <c r="O52" s="161">
        <f t="shared" si="5"/>
        <v>0</v>
      </c>
      <c r="P52" s="162">
        <f t="shared" si="6"/>
        <v>0</v>
      </c>
    </row>
    <row r="53" spans="1:16" s="96" customFormat="1" ht="47.25" hidden="1" outlineLevel="1" x14ac:dyDescent="0.25">
      <c r="A53" s="301">
        <f>'F4.2'!A53</f>
        <v>8</v>
      </c>
      <c r="B53" s="302" t="str">
        <f>'F4.2'!B53</f>
        <v>Stack management by procurement of Bulldozer &amp; LOCO and CHP area schemes for performance &amp; unloading improvement</v>
      </c>
      <c r="C53" s="301" t="str">
        <f>'F4.2'!D53</f>
        <v>MERC/CAPEX/20162017/01426</v>
      </c>
      <c r="D53" s="226">
        <f>'F4.2'!F53</f>
        <v>42768</v>
      </c>
      <c r="E53" s="232">
        <f>'F4.2'!H53</f>
        <v>2.0930578512396689</v>
      </c>
      <c r="F53" s="232">
        <f>'F4.2'!T53</f>
        <v>0</v>
      </c>
      <c r="G53" s="232">
        <f>'F4.2'!AS53</f>
        <v>0</v>
      </c>
      <c r="H53" s="232">
        <f t="shared" si="2"/>
        <v>0</v>
      </c>
      <c r="I53" s="232">
        <f>'F4.2'!U53</f>
        <v>0</v>
      </c>
      <c r="J53" s="232">
        <f>'F4.2'!AT53</f>
        <v>0</v>
      </c>
      <c r="K53" s="232"/>
      <c r="L53" s="232"/>
      <c r="M53" s="232">
        <f t="shared" si="3"/>
        <v>0</v>
      </c>
      <c r="N53" s="232">
        <f t="shared" si="4"/>
        <v>0</v>
      </c>
      <c r="O53" s="161">
        <f t="shared" si="5"/>
        <v>0</v>
      </c>
      <c r="P53" s="162">
        <f t="shared" si="6"/>
        <v>0</v>
      </c>
    </row>
    <row r="54" spans="1:16" s="96" customFormat="1" ht="31.5" hidden="1" outlineLevel="1" x14ac:dyDescent="0.25">
      <c r="A54" s="306">
        <f>'F4.2'!A54</f>
        <v>8.1</v>
      </c>
      <c r="B54" s="316" t="str">
        <f>'F4.2'!B54</f>
        <v>Procurement of Locomotive 800 HP (2 No.’s)</v>
      </c>
      <c r="C54" s="306" t="str">
        <f>'F4.2'!D54</f>
        <v>MERC/CAPEX/20162017/01426</v>
      </c>
      <c r="D54" s="222">
        <f>'F4.2'!F54</f>
        <v>42768</v>
      </c>
      <c r="E54" s="310">
        <f>'F4.2'!H54</f>
        <v>1.0395867768595042</v>
      </c>
      <c r="F54" s="232">
        <f>'F4.2'!T54</f>
        <v>1.0134768000000001</v>
      </c>
      <c r="G54" s="232">
        <f>'F4.2'!AS54</f>
        <v>1.0134768000000001</v>
      </c>
      <c r="H54" s="232">
        <f t="shared" si="2"/>
        <v>0</v>
      </c>
      <c r="I54" s="232">
        <f>'F4.2'!U54</f>
        <v>0</v>
      </c>
      <c r="J54" s="232">
        <f>'F4.2'!AT54</f>
        <v>0</v>
      </c>
      <c r="K54" s="310"/>
      <c r="L54" s="310"/>
      <c r="M54" s="310">
        <f t="shared" si="3"/>
        <v>0</v>
      </c>
      <c r="N54" s="310">
        <f t="shared" si="4"/>
        <v>0</v>
      </c>
      <c r="O54" s="161">
        <f t="shared" si="5"/>
        <v>0</v>
      </c>
      <c r="P54" s="162">
        <f t="shared" si="6"/>
        <v>0</v>
      </c>
    </row>
    <row r="55" spans="1:16" s="96" customFormat="1" ht="31.5" hidden="1" outlineLevel="1" x14ac:dyDescent="0.25">
      <c r="A55" s="306">
        <f>'F4.2'!A55</f>
        <v>8.1999999999999993</v>
      </c>
      <c r="B55" s="316" t="str">
        <f>'F4.2'!B55</f>
        <v>Procurement of 2 No’s of Bulldozer Model D-155(2 No.’s)</v>
      </c>
      <c r="C55" s="306" t="str">
        <f>'F4.2'!D55</f>
        <v>MERC/CAPEX/20162017/01426</v>
      </c>
      <c r="D55" s="222">
        <f>'F4.2'!F55</f>
        <v>42768</v>
      </c>
      <c r="E55" s="310">
        <f>'F4.2'!H55</f>
        <v>0.5380165289256198</v>
      </c>
      <c r="F55" s="232">
        <f>'F4.2'!T55</f>
        <v>0.72968922148760329</v>
      </c>
      <c r="G55" s="232">
        <f>'F4.2'!AS55</f>
        <v>0.72968922148760329</v>
      </c>
      <c r="H55" s="232">
        <f t="shared" si="2"/>
        <v>0</v>
      </c>
      <c r="I55" s="232">
        <f>'F4.2'!U55</f>
        <v>0</v>
      </c>
      <c r="J55" s="232">
        <f>'F4.2'!AT55</f>
        <v>0</v>
      </c>
      <c r="K55" s="310"/>
      <c r="L55" s="310"/>
      <c r="M55" s="310">
        <f t="shared" si="3"/>
        <v>0</v>
      </c>
      <c r="N55" s="310">
        <f t="shared" si="4"/>
        <v>0</v>
      </c>
      <c r="O55" s="161">
        <f t="shared" si="5"/>
        <v>0</v>
      </c>
      <c r="P55" s="162">
        <f t="shared" si="6"/>
        <v>0</v>
      </c>
    </row>
    <row r="56" spans="1:16" s="96" customFormat="1" ht="31.5" hidden="1" outlineLevel="1" x14ac:dyDescent="0.25">
      <c r="A56" s="306">
        <f>'F4.2'!A56</f>
        <v>8.3000000000000007</v>
      </c>
      <c r="B56" s="316" t="str">
        <f>'F4.2'!B56</f>
        <v>Modification below primary crusher chutes 15A/B &amp; Conv.02</v>
      </c>
      <c r="C56" s="306" t="str">
        <f>'F4.2'!D56</f>
        <v>MERC/CAPEX/20162017/01426</v>
      </c>
      <c r="D56" s="222">
        <f>'F4.2'!F56</f>
        <v>42768</v>
      </c>
      <c r="E56" s="310">
        <f>'F4.2'!H56</f>
        <v>9.0247933884297526E-2</v>
      </c>
      <c r="F56" s="232">
        <f>'F4.2'!T56</f>
        <v>7.9869421487603301E-2</v>
      </c>
      <c r="G56" s="232">
        <f>'F4.2'!AS56</f>
        <v>7.9869421487603301E-2</v>
      </c>
      <c r="H56" s="232">
        <f t="shared" si="2"/>
        <v>0</v>
      </c>
      <c r="I56" s="232">
        <f>'F4.2'!U56</f>
        <v>0</v>
      </c>
      <c r="J56" s="232">
        <f>'F4.2'!AT56</f>
        <v>0</v>
      </c>
      <c r="K56" s="310"/>
      <c r="L56" s="310"/>
      <c r="M56" s="310">
        <f t="shared" si="3"/>
        <v>0</v>
      </c>
      <c r="N56" s="310">
        <f t="shared" si="4"/>
        <v>0</v>
      </c>
      <c r="O56" s="161">
        <f t="shared" si="5"/>
        <v>0</v>
      </c>
      <c r="P56" s="162">
        <f t="shared" si="6"/>
        <v>0</v>
      </c>
    </row>
    <row r="57" spans="1:16" ht="31.5" hidden="1" outlineLevel="1" x14ac:dyDescent="0.25">
      <c r="A57" s="306">
        <f>'F4.2'!A57</f>
        <v>8.4</v>
      </c>
      <c r="B57" s="316" t="str">
        <f>'F4.2'!B57</f>
        <v>New helical gear box for various conveyors</v>
      </c>
      <c r="C57" s="306" t="str">
        <f>'F4.2'!D57</f>
        <v>MERC/CAPEX/20162017/01426</v>
      </c>
      <c r="D57" s="222">
        <f>'F4.2'!F57</f>
        <v>42768</v>
      </c>
      <c r="E57" s="310">
        <f>'F4.2'!H57</f>
        <v>0.16661157024793388</v>
      </c>
      <c r="F57" s="232">
        <f>'F4.2'!T57</f>
        <v>0</v>
      </c>
      <c r="G57" s="232">
        <f>'F4.2'!AS57</f>
        <v>0</v>
      </c>
      <c r="H57" s="232">
        <f t="shared" si="2"/>
        <v>0</v>
      </c>
      <c r="I57" s="232">
        <f>'F4.2'!U57</f>
        <v>0</v>
      </c>
      <c r="J57" s="232">
        <f>'F4.2'!AT57</f>
        <v>0</v>
      </c>
      <c r="K57" s="310"/>
      <c r="L57" s="310"/>
      <c r="M57" s="310">
        <f t="shared" si="3"/>
        <v>0</v>
      </c>
      <c r="N57" s="310">
        <f t="shared" si="4"/>
        <v>0</v>
      </c>
      <c r="O57" s="161">
        <f t="shared" si="5"/>
        <v>0</v>
      </c>
      <c r="P57" s="162">
        <f t="shared" si="6"/>
        <v>0</v>
      </c>
    </row>
    <row r="58" spans="1:16" ht="31.5" hidden="1" outlineLevel="1" x14ac:dyDescent="0.25">
      <c r="A58" s="306">
        <f>'F4.2'!A58</f>
        <v>8.5</v>
      </c>
      <c r="B58" s="316" t="str">
        <f>'F4.2'!B58</f>
        <v xml:space="preserve">Procurement of Elecon Make Ring Granulator Type TK-09-38B </v>
      </c>
      <c r="C58" s="306" t="str">
        <f>'F4.2'!D58</f>
        <v>MERC/CAPEX/20162017/01426</v>
      </c>
      <c r="D58" s="222">
        <f>'F4.2'!F58</f>
        <v>42768</v>
      </c>
      <c r="E58" s="310">
        <f>'F4.2'!H58</f>
        <v>0.11280991735537189</v>
      </c>
      <c r="F58" s="232">
        <f>'F4.2'!T58</f>
        <v>0</v>
      </c>
      <c r="G58" s="232">
        <f>'F4.2'!AS58</f>
        <v>0</v>
      </c>
      <c r="H58" s="232">
        <f t="shared" si="2"/>
        <v>0</v>
      </c>
      <c r="I58" s="232">
        <f>'F4.2'!U58</f>
        <v>0</v>
      </c>
      <c r="J58" s="232">
        <f>'F4.2'!AT58</f>
        <v>0</v>
      </c>
      <c r="K58" s="310"/>
      <c r="L58" s="310"/>
      <c r="M58" s="310">
        <f t="shared" si="3"/>
        <v>0</v>
      </c>
      <c r="N58" s="310">
        <f t="shared" si="4"/>
        <v>0</v>
      </c>
      <c r="O58" s="161">
        <f t="shared" si="5"/>
        <v>0</v>
      </c>
      <c r="P58" s="162">
        <f t="shared" si="6"/>
        <v>0</v>
      </c>
    </row>
    <row r="59" spans="1:16" ht="31.5" hidden="1" outlineLevel="1" x14ac:dyDescent="0.25">
      <c r="A59" s="306">
        <f>'F4.2'!A59</f>
        <v>8.6</v>
      </c>
      <c r="B59" s="316" t="str">
        <f>'F4.2'!B59</f>
        <v>Procurement of Elecon Make Ring Granulator Type TK6 32B Ring Granulator</v>
      </c>
      <c r="C59" s="306" t="str">
        <f>'F4.2'!D59</f>
        <v>MERC/CAPEX/20162017/01426</v>
      </c>
      <c r="D59" s="222">
        <f>'F4.2'!F59</f>
        <v>42768</v>
      </c>
      <c r="E59" s="310">
        <f>'F4.2'!H59</f>
        <v>7.1157024793388424E-2</v>
      </c>
      <c r="F59" s="232">
        <f>'F4.2'!T59</f>
        <v>0</v>
      </c>
      <c r="G59" s="232">
        <f>'F4.2'!AS59</f>
        <v>0</v>
      </c>
      <c r="H59" s="232">
        <f t="shared" si="2"/>
        <v>0</v>
      </c>
      <c r="I59" s="232">
        <f>'F4.2'!U59</f>
        <v>0</v>
      </c>
      <c r="J59" s="232">
        <f>'F4.2'!AT59</f>
        <v>0</v>
      </c>
      <c r="K59" s="310"/>
      <c r="L59" s="310"/>
      <c r="M59" s="310">
        <f t="shared" si="3"/>
        <v>0</v>
      </c>
      <c r="N59" s="310">
        <f t="shared" si="4"/>
        <v>0</v>
      </c>
      <c r="O59" s="161">
        <f t="shared" si="5"/>
        <v>0</v>
      </c>
      <c r="P59" s="162">
        <f t="shared" si="6"/>
        <v>0</v>
      </c>
    </row>
    <row r="60" spans="1:16" ht="31.5" hidden="1" outlineLevel="1" x14ac:dyDescent="0.25">
      <c r="A60" s="306"/>
      <c r="B60" s="316" t="str">
        <f>'F4.2'!B60</f>
        <v>IDC</v>
      </c>
      <c r="C60" s="306" t="str">
        <f>'F4.2'!D60</f>
        <v>MERC/CAPEX/20162017/01426</v>
      </c>
      <c r="D60" s="222">
        <f>'F4.2'!F60</f>
        <v>42768</v>
      </c>
      <c r="E60" s="310">
        <f>'F4.2'!H60</f>
        <v>7.4628099173553716E-2</v>
      </c>
      <c r="F60" s="232">
        <f>'F4.2'!T60</f>
        <v>0</v>
      </c>
      <c r="G60" s="232">
        <f>'F4.2'!AS60</f>
        <v>0</v>
      </c>
      <c r="H60" s="232">
        <f t="shared" si="2"/>
        <v>0</v>
      </c>
      <c r="I60" s="232">
        <f>'F4.2'!U60</f>
        <v>0</v>
      </c>
      <c r="J60" s="232">
        <f>'F4.2'!AT60</f>
        <v>0</v>
      </c>
      <c r="K60" s="310"/>
      <c r="L60" s="310"/>
      <c r="M60" s="310">
        <f t="shared" si="3"/>
        <v>0</v>
      </c>
      <c r="N60" s="310">
        <f t="shared" si="4"/>
        <v>0</v>
      </c>
      <c r="O60" s="161">
        <f t="shared" si="5"/>
        <v>0</v>
      </c>
      <c r="P60" s="162">
        <f t="shared" si="6"/>
        <v>0</v>
      </c>
    </row>
    <row r="61" spans="1:16" ht="47.25" hidden="1" outlineLevel="1" x14ac:dyDescent="0.25">
      <c r="A61" s="301">
        <f>'F4.2'!A61</f>
        <v>14</v>
      </c>
      <c r="B61" s="302" t="str">
        <f>'F4.2'!B61</f>
        <v>Upgradation of Symphony Harmony DCS, 220V 1285 AH Battery &amp; Charger and Replacement of 6.6 kV HT MOCB by VCB at BTPS, Bhusawal</v>
      </c>
      <c r="C61" s="301" t="str">
        <f>'F4.2'!D61</f>
        <v>MERC/CAPEX/2019-2020/915</v>
      </c>
      <c r="D61" s="226">
        <f>'F4.2'!F61</f>
        <v>43760</v>
      </c>
      <c r="E61" s="232">
        <f>'F4.2'!H61</f>
        <v>13.72861</v>
      </c>
      <c r="F61" s="232">
        <f>'F4.2'!T61</f>
        <v>0</v>
      </c>
      <c r="G61" s="232">
        <f>'F4.2'!AS61</f>
        <v>0</v>
      </c>
      <c r="H61" s="232">
        <f t="shared" si="2"/>
        <v>0</v>
      </c>
      <c r="I61" s="232">
        <f>'F4.2'!U61</f>
        <v>0</v>
      </c>
      <c r="J61" s="232">
        <f>'F4.2'!AT61</f>
        <v>0</v>
      </c>
      <c r="K61" s="232"/>
      <c r="L61" s="232"/>
      <c r="M61" s="232">
        <f t="shared" si="3"/>
        <v>0</v>
      </c>
      <c r="N61" s="232">
        <f t="shared" si="4"/>
        <v>0</v>
      </c>
      <c r="O61" s="161">
        <f t="shared" si="5"/>
        <v>0</v>
      </c>
      <c r="P61" s="162">
        <f t="shared" si="6"/>
        <v>0</v>
      </c>
    </row>
    <row r="62" spans="1:16" ht="31.5" hidden="1" outlineLevel="1" x14ac:dyDescent="0.25">
      <c r="A62" s="306">
        <f>'F4.2'!A62</f>
        <v>14.1</v>
      </c>
      <c r="B62" s="316" t="str">
        <f>'F4.2'!B62</f>
        <v>HMI Up-gradation of Symphony Harmony DCS Unit-3, 210MW, BTPS.</v>
      </c>
      <c r="C62" s="306" t="str">
        <f>'F4.2'!D62</f>
        <v>MERC/CAPEX/2019-2020/915</v>
      </c>
      <c r="D62" s="222">
        <f>'F4.2'!F62</f>
        <v>43760</v>
      </c>
      <c r="E62" s="324">
        <f>'F4.2'!H62</f>
        <v>5.54</v>
      </c>
      <c r="F62" s="232">
        <f>'F4.2'!T62</f>
        <v>0</v>
      </c>
      <c r="G62" s="232">
        <f>'F4.2'!AS62</f>
        <v>0</v>
      </c>
      <c r="H62" s="232">
        <f t="shared" si="2"/>
        <v>0</v>
      </c>
      <c r="I62" s="232">
        <f>'F4.2'!U62</f>
        <v>0</v>
      </c>
      <c r="J62" s="232">
        <f>'F4.2'!AT62</f>
        <v>0</v>
      </c>
      <c r="K62" s="324"/>
      <c r="L62" s="324"/>
      <c r="M62" s="324">
        <f t="shared" si="3"/>
        <v>0</v>
      </c>
      <c r="N62" s="324">
        <f t="shared" si="4"/>
        <v>0</v>
      </c>
      <c r="O62" s="161">
        <f t="shared" si="5"/>
        <v>0</v>
      </c>
      <c r="P62" s="162">
        <f t="shared" si="6"/>
        <v>0</v>
      </c>
    </row>
    <row r="63" spans="1:16" ht="47.25" hidden="1" outlineLevel="1" x14ac:dyDescent="0.25">
      <c r="A63" s="306">
        <f>'F4.2'!A63</f>
        <v>14.2</v>
      </c>
      <c r="B63" s="316" t="str">
        <f>'F4.2'!B63</f>
        <v>Supply, erection, commissioning and site testing of Plante 220V DC, 1285 AH, Station Battery Set and charging equipment for 1285 AH Plante battery for Unit 3.</v>
      </c>
      <c r="C63" s="306" t="str">
        <f>'F4.2'!D63</f>
        <v>MERC/CAPEX/2019-2020/915</v>
      </c>
      <c r="D63" s="222">
        <f>'F4.2'!F63</f>
        <v>43760</v>
      </c>
      <c r="E63" s="324">
        <f>'F4.2'!H63</f>
        <v>1.71861</v>
      </c>
      <c r="F63" s="232">
        <f>'F4.2'!T63</f>
        <v>1.71861</v>
      </c>
      <c r="G63" s="232">
        <f>'F4.2'!AS63</f>
        <v>1.71861</v>
      </c>
      <c r="H63" s="232">
        <f t="shared" si="2"/>
        <v>0</v>
      </c>
      <c r="I63" s="232">
        <f>'F4.2'!U63</f>
        <v>0</v>
      </c>
      <c r="J63" s="232">
        <f>'F4.2'!AT63</f>
        <v>0</v>
      </c>
      <c r="K63" s="324"/>
      <c r="L63" s="324"/>
      <c r="M63" s="324">
        <f t="shared" si="3"/>
        <v>0</v>
      </c>
      <c r="N63" s="324">
        <f t="shared" si="4"/>
        <v>0</v>
      </c>
      <c r="O63" s="161">
        <f t="shared" si="5"/>
        <v>0</v>
      </c>
      <c r="P63" s="162">
        <f t="shared" si="6"/>
        <v>0</v>
      </c>
    </row>
    <row r="64" spans="1:16" ht="31.5" hidden="1" outlineLevel="1" x14ac:dyDescent="0.25">
      <c r="A64" s="306">
        <f>'F4.2'!A64</f>
        <v>14.3</v>
      </c>
      <c r="B64" s="316" t="str">
        <f>'F4.2'!B64</f>
        <v>Retrofitting of 6.6 kv breakers of unit -3 along without door plant boards by vacuum circuit breakers.</v>
      </c>
      <c r="C64" s="306" t="str">
        <f>'F4.2'!D64</f>
        <v>MERC/CAPEX/2019-2020/915</v>
      </c>
      <c r="D64" s="222">
        <f>'F4.2'!F64</f>
        <v>43760</v>
      </c>
      <c r="E64" s="324">
        <f>'F4.2'!H64</f>
        <v>6.47</v>
      </c>
      <c r="F64" s="232">
        <f>'F4.2'!T64</f>
        <v>6.1082700000000001</v>
      </c>
      <c r="G64" s="232">
        <f>'F4.2'!AS64</f>
        <v>6.1082700000000001</v>
      </c>
      <c r="H64" s="232">
        <f t="shared" si="2"/>
        <v>0</v>
      </c>
      <c r="I64" s="232">
        <f>'F4.2'!U64</f>
        <v>0</v>
      </c>
      <c r="J64" s="232">
        <f>'F4.2'!AT64</f>
        <v>0</v>
      </c>
      <c r="K64" s="324"/>
      <c r="L64" s="324"/>
      <c r="M64" s="324">
        <f t="shared" si="3"/>
        <v>0</v>
      </c>
      <c r="N64" s="324">
        <f t="shared" si="4"/>
        <v>0</v>
      </c>
      <c r="O64" s="161">
        <f t="shared" si="5"/>
        <v>0</v>
      </c>
      <c r="P64" s="162">
        <f t="shared" si="6"/>
        <v>0</v>
      </c>
    </row>
    <row r="65" spans="1:16" ht="15.75" hidden="1" outlineLevel="1" x14ac:dyDescent="0.25">
      <c r="A65" s="306">
        <f>'F4.2'!A65</f>
        <v>0</v>
      </c>
      <c r="B65" s="316" t="str">
        <f>'F4.2'!B65</f>
        <v>IDC</v>
      </c>
      <c r="C65" s="306" t="str">
        <f>'F4.2'!D65</f>
        <v>MERC/CAPEX/2019-2020/915</v>
      </c>
      <c r="D65" s="222">
        <f>'F4.2'!F65</f>
        <v>43760</v>
      </c>
      <c r="E65" s="324">
        <f>'F4.2'!H65</f>
        <v>0</v>
      </c>
      <c r="F65" s="232">
        <f>'F4.2'!T65</f>
        <v>0</v>
      </c>
      <c r="G65" s="232">
        <f>'F4.2'!AS65</f>
        <v>0</v>
      </c>
      <c r="H65" s="232">
        <f t="shared" si="2"/>
        <v>0</v>
      </c>
      <c r="I65" s="232">
        <f>'F4.2'!U65</f>
        <v>0</v>
      </c>
      <c r="J65" s="232">
        <f>'F4.2'!AT65</f>
        <v>0</v>
      </c>
      <c r="K65" s="324"/>
      <c r="L65" s="324"/>
      <c r="M65" s="324">
        <f t="shared" si="3"/>
        <v>0</v>
      </c>
      <c r="N65" s="324">
        <f t="shared" si="4"/>
        <v>0</v>
      </c>
      <c r="O65" s="161">
        <f t="shared" si="5"/>
        <v>0</v>
      </c>
      <c r="P65" s="162">
        <f t="shared" si="6"/>
        <v>0</v>
      </c>
    </row>
    <row r="66" spans="1:16" ht="47.25" hidden="1" outlineLevel="1" x14ac:dyDescent="0.25">
      <c r="A66" s="301" t="str">
        <f>'F4.2'!A66</f>
        <v>HO
DPR-5</v>
      </c>
      <c r="B66" s="302" t="str">
        <f>'F4.2'!B66</f>
        <v>Procurement of energy efficient HT motors at Bhusawal TPS, Koradi TPS, Chandrapur TPS, khaperkheda TPS, Parli TPS &amp; Paras TPS as insurance spares</v>
      </c>
      <c r="C66" s="301" t="str">
        <f>'F4.2'!D66</f>
        <v>MERC/TECH 1/CAPEX/20142015/01218</v>
      </c>
      <c r="D66" s="226">
        <f>'F4.2'!F66</f>
        <v>41968</v>
      </c>
      <c r="E66" s="232">
        <f>'F4.2'!H66</f>
        <v>1.91</v>
      </c>
      <c r="F66" s="232">
        <f>'F4.2'!T66</f>
        <v>0</v>
      </c>
      <c r="G66" s="232">
        <f>'F4.2'!AS66</f>
        <v>0</v>
      </c>
      <c r="H66" s="232">
        <f t="shared" si="2"/>
        <v>0</v>
      </c>
      <c r="I66" s="232">
        <f>'F4.2'!U66</f>
        <v>0</v>
      </c>
      <c r="J66" s="232">
        <f>'F4.2'!AT66</f>
        <v>0</v>
      </c>
      <c r="K66" s="325"/>
      <c r="L66" s="325"/>
      <c r="M66" s="325">
        <f t="shared" si="3"/>
        <v>0</v>
      </c>
      <c r="N66" s="325">
        <f t="shared" si="4"/>
        <v>0</v>
      </c>
      <c r="O66" s="161">
        <f t="shared" si="5"/>
        <v>0</v>
      </c>
      <c r="P66" s="162">
        <f t="shared" si="6"/>
        <v>0</v>
      </c>
    </row>
    <row r="67" spans="1:16" ht="31.5" hidden="1" outlineLevel="1" x14ac:dyDescent="0.25">
      <c r="A67" s="312" t="str">
        <f>'F4.2'!A67</f>
        <v>HO
DPR 5.1</v>
      </c>
      <c r="B67" s="320" t="str">
        <f>'F4.2'!B67</f>
        <v>Bhusawal: Procurement of HT motors (Coal Mill/CEP/CWP) for U-3</v>
      </c>
      <c r="C67" s="312" t="str">
        <f>'F4.2'!D67</f>
        <v>MERC/TECH 1/CAPEX/20142015/01218</v>
      </c>
      <c r="D67" s="323">
        <f>'F4.2'!F67</f>
        <v>41968</v>
      </c>
      <c r="E67" s="322">
        <f>'F4.2'!H67</f>
        <v>1.91</v>
      </c>
      <c r="F67" s="232">
        <f>'F4.2'!T67</f>
        <v>0.69702600000000003</v>
      </c>
      <c r="G67" s="232">
        <f>'F4.2'!AS67</f>
        <v>0.69702600000000003</v>
      </c>
      <c r="H67" s="232">
        <f t="shared" si="2"/>
        <v>0</v>
      </c>
      <c r="I67" s="232">
        <f>'F4.2'!U67</f>
        <v>0</v>
      </c>
      <c r="J67" s="232">
        <f>'F4.2'!AT67</f>
        <v>0</v>
      </c>
      <c r="K67" s="322"/>
      <c r="L67" s="322"/>
      <c r="M67" s="322">
        <f t="shared" si="3"/>
        <v>0</v>
      </c>
      <c r="N67" s="322">
        <f t="shared" si="4"/>
        <v>0</v>
      </c>
      <c r="O67" s="161">
        <f t="shared" si="5"/>
        <v>0</v>
      </c>
      <c r="P67" s="162">
        <f t="shared" si="6"/>
        <v>0</v>
      </c>
    </row>
    <row r="68" spans="1:16" ht="47.25" hidden="1" outlineLevel="1" x14ac:dyDescent="0.25">
      <c r="A68" s="301" t="str">
        <f>'F4.2'!A68</f>
        <v>HO
DPR 6</v>
      </c>
      <c r="B68" s="302" t="str">
        <f>'F4.2'!B68</f>
        <v>Supply, Installation, Commissioning and Operation &amp; Maintenance Services of Continuous Ambient Air Quality Monitoring Stations (CAAQMS) at various TPS</v>
      </c>
      <c r="C68" s="301" t="str">
        <f>'F4.2'!D68</f>
        <v>MERC/CAPEX/20162017/00423</v>
      </c>
      <c r="D68" s="226">
        <f>'F4.2'!F68</f>
        <v>42585</v>
      </c>
      <c r="E68" s="232">
        <f>'F4.2'!H68</f>
        <v>1.3257526714285714</v>
      </c>
      <c r="F68" s="232">
        <f>'F4.2'!T68</f>
        <v>0</v>
      </c>
      <c r="G68" s="232">
        <f>'F4.2'!AS68</f>
        <v>0</v>
      </c>
      <c r="H68" s="232">
        <f t="shared" si="2"/>
        <v>0</v>
      </c>
      <c r="I68" s="232">
        <f>'F4.2'!U68</f>
        <v>0</v>
      </c>
      <c r="J68" s="232">
        <f>'F4.2'!AT68</f>
        <v>0</v>
      </c>
      <c r="K68" s="325"/>
      <c r="L68" s="325"/>
      <c r="M68" s="325">
        <f t="shared" si="3"/>
        <v>0</v>
      </c>
      <c r="N68" s="325">
        <f t="shared" si="4"/>
        <v>0</v>
      </c>
      <c r="O68" s="161">
        <f t="shared" si="5"/>
        <v>0</v>
      </c>
      <c r="P68" s="162">
        <f t="shared" si="6"/>
        <v>0</v>
      </c>
    </row>
    <row r="69" spans="1:16" ht="31.5" hidden="1" outlineLevel="1" x14ac:dyDescent="0.25">
      <c r="A69" s="312" t="str">
        <f>'F4.2'!A69</f>
        <v>HO
DPR 6.1</v>
      </c>
      <c r="B69" s="320" t="str">
        <f>'F4.2'!B69</f>
        <v>Bhusawal: Unit 2-3 (1 Nos.)</v>
      </c>
      <c r="C69" s="312" t="str">
        <f>'F4.2'!D69</f>
        <v>MERC/CAPEX/20162017/00423</v>
      </c>
      <c r="D69" s="326">
        <f>'F4.2'!F69</f>
        <v>42585</v>
      </c>
      <c r="E69" s="322">
        <f>'F4.2'!H69</f>
        <v>1.3257526714285714</v>
      </c>
      <c r="F69" s="232">
        <f>'F4.2'!T69</f>
        <v>0.9383999666666667</v>
      </c>
      <c r="G69" s="232">
        <f>'F4.2'!AS69</f>
        <v>0.9383999666666667</v>
      </c>
      <c r="H69" s="232">
        <f t="shared" si="2"/>
        <v>0</v>
      </c>
      <c r="I69" s="232">
        <f>'F4.2'!U69</f>
        <v>0</v>
      </c>
      <c r="J69" s="232">
        <f>'F4.2'!AT69</f>
        <v>0</v>
      </c>
      <c r="K69" s="322"/>
      <c r="L69" s="322"/>
      <c r="M69" s="322">
        <f t="shared" si="3"/>
        <v>0</v>
      </c>
      <c r="N69" s="322">
        <f t="shared" si="4"/>
        <v>0</v>
      </c>
      <c r="O69" s="161">
        <f t="shared" si="5"/>
        <v>0</v>
      </c>
      <c r="P69" s="162">
        <f t="shared" si="6"/>
        <v>0</v>
      </c>
    </row>
    <row r="70" spans="1:16" ht="31.5" hidden="1" outlineLevel="1" x14ac:dyDescent="0.25">
      <c r="A70" s="301" t="str">
        <f>'F4.2'!A70</f>
        <v>HO
DPR 7</v>
      </c>
      <c r="B70" s="302" t="str">
        <f>'F4.2'!B70</f>
        <v>Installation of Real Time Online Coal-Ash Analyzer at various TPS</v>
      </c>
      <c r="C70" s="301" t="str">
        <f>'F4.2'!D70</f>
        <v>MERC/CAPEX/20162017/00774</v>
      </c>
      <c r="D70" s="226">
        <f>'F4.2'!F70</f>
        <v>42643</v>
      </c>
      <c r="E70" s="232">
        <f>'F4.2'!H70</f>
        <v>0</v>
      </c>
      <c r="F70" s="232">
        <f>'F4.2'!T70</f>
        <v>0</v>
      </c>
      <c r="G70" s="232">
        <f>'F4.2'!AS70</f>
        <v>0</v>
      </c>
      <c r="H70" s="232">
        <f t="shared" si="2"/>
        <v>0</v>
      </c>
      <c r="I70" s="232">
        <f>'F4.2'!U70</f>
        <v>0</v>
      </c>
      <c r="J70" s="232">
        <f>'F4.2'!AT70</f>
        <v>0</v>
      </c>
      <c r="K70" s="325"/>
      <c r="L70" s="325"/>
      <c r="M70" s="325">
        <f t="shared" si="3"/>
        <v>0</v>
      </c>
      <c r="N70" s="325">
        <f t="shared" si="4"/>
        <v>0</v>
      </c>
      <c r="O70" s="161">
        <f t="shared" si="5"/>
        <v>0</v>
      </c>
      <c r="P70" s="162">
        <f t="shared" si="6"/>
        <v>0</v>
      </c>
    </row>
    <row r="71" spans="1:16" ht="31.5" hidden="1" outlineLevel="1" x14ac:dyDescent="0.25">
      <c r="A71" s="312" t="str">
        <f>'F4.2'!A71</f>
        <v>HO
DPR 7.1</v>
      </c>
      <c r="B71" s="320" t="str">
        <f>'F4.2'!B71</f>
        <v>Bhusawal: Unit 2-3</v>
      </c>
      <c r="C71" s="312" t="str">
        <f>'F4.2'!D71</f>
        <v>MERC/CAPEX/20162017/00774</v>
      </c>
      <c r="D71" s="326">
        <f>'F4.2'!F71</f>
        <v>42643</v>
      </c>
      <c r="E71" s="322">
        <f>'F4.2'!H71</f>
        <v>0</v>
      </c>
      <c r="F71" s="232">
        <f>'F4.2'!T71</f>
        <v>0</v>
      </c>
      <c r="G71" s="232">
        <f>'F4.2'!AS71</f>
        <v>0</v>
      </c>
      <c r="H71" s="232">
        <f t="shared" si="2"/>
        <v>0</v>
      </c>
      <c r="I71" s="232">
        <f>'F4.2'!U71</f>
        <v>0</v>
      </c>
      <c r="J71" s="232">
        <f>'F4.2'!AT71</f>
        <v>0</v>
      </c>
      <c r="K71" s="322"/>
      <c r="L71" s="322"/>
      <c r="M71" s="322">
        <f t="shared" si="3"/>
        <v>0</v>
      </c>
      <c r="N71" s="322">
        <f t="shared" si="4"/>
        <v>0</v>
      </c>
      <c r="O71" s="161">
        <f t="shared" si="5"/>
        <v>0</v>
      </c>
      <c r="P71" s="162">
        <f t="shared" si="6"/>
        <v>0</v>
      </c>
    </row>
    <row r="72" spans="1:16" ht="31.5" hidden="1" outlineLevel="1" x14ac:dyDescent="0.25">
      <c r="A72" s="179" t="str">
        <f>'F4.2'!A72</f>
        <v>HO
DPR 13</v>
      </c>
      <c r="B72" s="180" t="str">
        <f>'F4.2'!B72</f>
        <v>Construction of new Administrative Building for Mahagenco at Vidyut Bhawan, Katol Road, Nagpur</v>
      </c>
      <c r="C72" s="43" t="str">
        <f>'F4.2'!D72</f>
        <v>MERC/CAPEX/2021-2022/MSPGCL/063</v>
      </c>
      <c r="D72" s="150">
        <f>'F4.2'!F72</f>
        <v>44604</v>
      </c>
      <c r="E72" s="45">
        <f>'F4.2'!H72</f>
        <v>57</v>
      </c>
      <c r="F72" s="45">
        <f>'F4.2'!T72</f>
        <v>0</v>
      </c>
      <c r="G72" s="45">
        <f>'F4.2'!AS72</f>
        <v>0</v>
      </c>
      <c r="H72" s="45">
        <f t="shared" si="2"/>
        <v>0</v>
      </c>
      <c r="I72" s="45">
        <f>'F4.2'!U72</f>
        <v>0</v>
      </c>
      <c r="J72" s="45">
        <f>'F4.2'!AT72</f>
        <v>0</v>
      </c>
      <c r="K72" s="112"/>
      <c r="L72" s="112"/>
      <c r="M72" s="112">
        <f t="shared" ref="M72:M99" si="7">SUM(J72:L72)</f>
        <v>0</v>
      </c>
      <c r="N72" s="112">
        <f t="shared" ref="N72:N99" si="8">H72+I72-M72</f>
        <v>0</v>
      </c>
    </row>
    <row r="73" spans="1:16" ht="47.25" hidden="1" outlineLevel="1" x14ac:dyDescent="0.25">
      <c r="A73" s="187" t="str">
        <f>'F4.2'!A73</f>
        <v>HO
DPR 13.1</v>
      </c>
      <c r="B73" s="188" t="str">
        <f>'F4.2'!B73</f>
        <v>Construction of new Administrative Building for Mahagenco at Vidyut Bhawan, Katol Road, Nagpur</v>
      </c>
      <c r="C73" s="46" t="str">
        <f>'F4.2'!D73</f>
        <v>MERC/CAPEX/2021-2022/MSPGCL/063</v>
      </c>
      <c r="D73" s="152">
        <f>'F4.2'!F73</f>
        <v>44604</v>
      </c>
      <c r="E73" s="111">
        <f>'F4.2'!H73</f>
        <v>54.24</v>
      </c>
      <c r="F73" s="45">
        <f>'F4.2'!T73</f>
        <v>0</v>
      </c>
      <c r="G73" s="45">
        <f>'F4.2'!AS73</f>
        <v>0</v>
      </c>
      <c r="H73" s="45">
        <f t="shared" si="2"/>
        <v>0</v>
      </c>
      <c r="I73" s="45">
        <f>'F4.2'!U73</f>
        <v>0</v>
      </c>
      <c r="J73" s="45">
        <f>'F4.2'!AT73</f>
        <v>0</v>
      </c>
      <c r="K73" s="111"/>
      <c r="L73" s="111"/>
      <c r="M73" s="111">
        <f t="shared" si="7"/>
        <v>0</v>
      </c>
      <c r="N73" s="111">
        <f t="shared" si="8"/>
        <v>0</v>
      </c>
    </row>
    <row r="74" spans="1:16" ht="31.5" hidden="1" outlineLevel="1" x14ac:dyDescent="0.25">
      <c r="A74" s="181"/>
      <c r="B74" s="188" t="str">
        <f>'F4.2'!B74</f>
        <v>IDC</v>
      </c>
      <c r="C74" s="46" t="str">
        <f>'F4.2'!D74</f>
        <v>MERC/CAPEX/2021-2022/MSPGCL/063</v>
      </c>
      <c r="D74" s="152">
        <f>'F4.2'!F74</f>
        <v>44604</v>
      </c>
      <c r="E74" s="111">
        <f>'F4.2'!H74</f>
        <v>2.76</v>
      </c>
      <c r="F74" s="45">
        <f>'F4.2'!T74</f>
        <v>0</v>
      </c>
      <c r="G74" s="45">
        <f>'F4.2'!AS74</f>
        <v>0</v>
      </c>
      <c r="H74" s="45">
        <f t="shared" si="2"/>
        <v>0</v>
      </c>
      <c r="I74" s="45">
        <f>'F4.2'!U74</f>
        <v>0</v>
      </c>
      <c r="J74" s="45">
        <f>'F4.2'!AT74</f>
        <v>0</v>
      </c>
      <c r="K74" s="111"/>
      <c r="L74" s="111"/>
      <c r="M74" s="111">
        <f t="shared" si="7"/>
        <v>0</v>
      </c>
      <c r="N74" s="111">
        <f t="shared" si="8"/>
        <v>0</v>
      </c>
    </row>
    <row r="75" spans="1:16" ht="31.5" hidden="1" outlineLevel="1" x14ac:dyDescent="0.25">
      <c r="A75" s="179" t="str">
        <f>'F4.2'!A75</f>
        <v>HO
DPR 16</v>
      </c>
      <c r="B75" s="180" t="str">
        <f>'F4.2'!B75</f>
        <v>Centralized Monitoring Solution</v>
      </c>
      <c r="C75" s="43" t="str">
        <f>'F4.2'!D75</f>
        <v>MERC/CAPEX/MSPGCL/2023-24/0576</v>
      </c>
      <c r="D75" s="150">
        <f>'F4.2'!F75</f>
        <v>45232</v>
      </c>
      <c r="E75" s="45">
        <f>'F4.2'!H75</f>
        <v>69.308999999999997</v>
      </c>
      <c r="F75" s="45">
        <f>'F4.2'!T75</f>
        <v>0</v>
      </c>
      <c r="G75" s="45">
        <f>'F4.2'!AS75</f>
        <v>0</v>
      </c>
      <c r="H75" s="45">
        <f t="shared" ref="H75:H99" si="9">F75-G75</f>
        <v>0</v>
      </c>
      <c r="I75" s="45">
        <f>'F4.2'!U75</f>
        <v>0</v>
      </c>
      <c r="J75" s="45">
        <f>'F4.2'!AT75</f>
        <v>0</v>
      </c>
      <c r="K75" s="112"/>
      <c r="L75" s="112"/>
      <c r="M75" s="112">
        <f t="shared" si="7"/>
        <v>0</v>
      </c>
      <c r="N75" s="112">
        <f t="shared" si="8"/>
        <v>0</v>
      </c>
    </row>
    <row r="76" spans="1:16" ht="47.25" hidden="1" outlineLevel="1" x14ac:dyDescent="0.25">
      <c r="A76" s="187" t="str">
        <f>'F4.2'!A76</f>
        <v>HO
DPR 16.1</v>
      </c>
      <c r="B76" s="188" t="str">
        <f>'F4.2'!B76</f>
        <v>Centralized Monitoring Solution</v>
      </c>
      <c r="C76" s="46" t="str">
        <f>'F4.2'!D76</f>
        <v>MERC/CAPEX/MSPGCL/2023-24/0576</v>
      </c>
      <c r="D76" s="152">
        <f>'F4.2'!F76</f>
        <v>45232</v>
      </c>
      <c r="E76" s="111">
        <f>'F4.2'!H76</f>
        <v>66.009</v>
      </c>
      <c r="F76" s="45">
        <f>'F4.2'!T76</f>
        <v>0</v>
      </c>
      <c r="G76" s="45">
        <f>'F4.2'!AS76</f>
        <v>0</v>
      </c>
      <c r="H76" s="45">
        <f t="shared" si="9"/>
        <v>0</v>
      </c>
      <c r="I76" s="45">
        <f>'F4.2'!U76</f>
        <v>0</v>
      </c>
      <c r="J76" s="45">
        <f>'F4.2'!AT76</f>
        <v>0</v>
      </c>
      <c r="K76" s="111"/>
      <c r="L76" s="111"/>
      <c r="M76" s="111">
        <f t="shared" si="7"/>
        <v>0</v>
      </c>
      <c r="N76" s="111">
        <f t="shared" si="8"/>
        <v>0</v>
      </c>
    </row>
    <row r="77" spans="1:16" ht="31.5" hidden="1" outlineLevel="1" x14ac:dyDescent="0.25">
      <c r="A77" s="181"/>
      <c r="B77" s="188" t="str">
        <f>'F4.2'!B77</f>
        <v>IDC</v>
      </c>
      <c r="C77" s="46" t="str">
        <f>'F4.2'!D77</f>
        <v>MERC/CAPEX/MSPGCL/2023-24/0576</v>
      </c>
      <c r="D77" s="152">
        <f>'F4.2'!F77</f>
        <v>45232</v>
      </c>
      <c r="E77" s="111">
        <f>'F4.2'!H77</f>
        <v>3.3</v>
      </c>
      <c r="F77" s="45">
        <f>'F4.2'!T77</f>
        <v>0</v>
      </c>
      <c r="G77" s="45">
        <f>'F4.2'!AS77</f>
        <v>0</v>
      </c>
      <c r="H77" s="45">
        <f t="shared" si="9"/>
        <v>0</v>
      </c>
      <c r="I77" s="45">
        <f>'F4.2'!U77</f>
        <v>0</v>
      </c>
      <c r="J77" s="45">
        <f>'F4.2'!AT77</f>
        <v>0</v>
      </c>
      <c r="K77" s="111"/>
      <c r="L77" s="111"/>
      <c r="M77" s="111">
        <f t="shared" si="7"/>
        <v>0</v>
      </c>
      <c r="N77" s="111">
        <f t="shared" si="8"/>
        <v>0</v>
      </c>
    </row>
    <row r="78" spans="1:16" ht="15.75" hidden="1" outlineLevel="1" x14ac:dyDescent="0.25">
      <c r="A78" s="181"/>
      <c r="B78" s="188"/>
      <c r="C78" s="46"/>
      <c r="D78" s="152"/>
      <c r="E78" s="111">
        <f>'F4.2'!H78</f>
        <v>0</v>
      </c>
      <c r="F78" s="45">
        <f>'F4.2'!T78</f>
        <v>0</v>
      </c>
      <c r="G78" s="45">
        <f>'F4.2'!AS78</f>
        <v>0</v>
      </c>
      <c r="H78" s="45">
        <f t="shared" si="9"/>
        <v>0</v>
      </c>
      <c r="I78" s="45">
        <f>'F4.2'!U78</f>
        <v>0</v>
      </c>
      <c r="J78" s="45">
        <f>'F4.2'!AT78</f>
        <v>0</v>
      </c>
      <c r="K78" s="111"/>
      <c r="L78" s="111"/>
      <c r="M78" s="111">
        <f t="shared" si="7"/>
        <v>0</v>
      </c>
      <c r="N78" s="111">
        <f t="shared" si="8"/>
        <v>0</v>
      </c>
    </row>
    <row r="79" spans="1:16" ht="15.75" hidden="1" outlineLevel="1" x14ac:dyDescent="0.25">
      <c r="A79" s="181"/>
      <c r="B79" s="188"/>
      <c r="C79" s="46"/>
      <c r="D79" s="152"/>
      <c r="E79" s="111">
        <f>'F4.2'!H79</f>
        <v>0</v>
      </c>
      <c r="F79" s="45">
        <f>'F4.2'!T79</f>
        <v>0</v>
      </c>
      <c r="G79" s="45">
        <f>'F4.2'!AS79</f>
        <v>0</v>
      </c>
      <c r="H79" s="45">
        <f t="shared" si="9"/>
        <v>0</v>
      </c>
      <c r="I79" s="45">
        <f>'F4.2'!U79</f>
        <v>0</v>
      </c>
      <c r="J79" s="45">
        <f>'F4.2'!AT79</f>
        <v>0</v>
      </c>
      <c r="K79" s="111"/>
      <c r="L79" s="111"/>
      <c r="M79" s="111">
        <f t="shared" si="7"/>
        <v>0</v>
      </c>
      <c r="N79" s="111">
        <f t="shared" si="8"/>
        <v>0</v>
      </c>
    </row>
    <row r="80" spans="1:16" ht="15.75" hidden="1" outlineLevel="1" x14ac:dyDescent="0.25">
      <c r="A80" s="279"/>
      <c r="B80" s="289" t="str">
        <f>'F4.2'!B80</f>
        <v>(ii) Submitted to MERC but yet to be approved</v>
      </c>
      <c r="C80" s="43"/>
      <c r="D80" s="152"/>
      <c r="E80" s="111">
        <f>'F4.2'!H80</f>
        <v>0</v>
      </c>
      <c r="F80" s="45">
        <f>'F4.2'!T80</f>
        <v>0</v>
      </c>
      <c r="G80" s="45">
        <f>'F4.2'!AS80</f>
        <v>0</v>
      </c>
      <c r="H80" s="45">
        <f t="shared" si="9"/>
        <v>0</v>
      </c>
      <c r="I80" s="45">
        <f>'F4.2'!U80</f>
        <v>0</v>
      </c>
      <c r="J80" s="45">
        <f>'F4.2'!AT80</f>
        <v>0</v>
      </c>
      <c r="K80" s="111"/>
      <c r="L80" s="111"/>
      <c r="M80" s="111">
        <f t="shared" si="7"/>
        <v>0</v>
      </c>
      <c r="N80" s="111">
        <f t="shared" si="8"/>
        <v>0</v>
      </c>
    </row>
    <row r="81" spans="1:14" ht="15.75" hidden="1" outlineLevel="1" x14ac:dyDescent="0.25">
      <c r="A81" s="279"/>
      <c r="B81" s="281">
        <f>'F4.2'!B81</f>
        <v>0</v>
      </c>
      <c r="C81" s="46"/>
      <c r="D81" s="152"/>
      <c r="E81" s="111">
        <f>'F4.2'!H81</f>
        <v>0</v>
      </c>
      <c r="F81" s="45">
        <f>'F4.2'!T81</f>
        <v>0</v>
      </c>
      <c r="G81" s="45">
        <f>'F4.2'!AS81</f>
        <v>0</v>
      </c>
      <c r="H81" s="45">
        <f t="shared" si="9"/>
        <v>0</v>
      </c>
      <c r="I81" s="45">
        <f>'F4.2'!U81</f>
        <v>0</v>
      </c>
      <c r="J81" s="45">
        <f>'F4.2'!AT81</f>
        <v>0</v>
      </c>
      <c r="K81" s="111"/>
      <c r="L81" s="111"/>
      <c r="M81" s="111">
        <f t="shared" si="7"/>
        <v>0</v>
      </c>
      <c r="N81" s="111">
        <f t="shared" si="8"/>
        <v>0</v>
      </c>
    </row>
    <row r="82" spans="1:14" ht="15.75" hidden="1" outlineLevel="1" x14ac:dyDescent="0.25">
      <c r="A82" s="282"/>
      <c r="B82" s="289" t="str">
        <f>'F4.2'!B82</f>
        <v>(iii) Yet to be submitted to MERC</v>
      </c>
      <c r="C82" s="43"/>
      <c r="D82" s="152"/>
      <c r="E82" s="111">
        <f>'F4.2'!H82</f>
        <v>0</v>
      </c>
      <c r="F82" s="45">
        <f>'F4.2'!T82</f>
        <v>0</v>
      </c>
      <c r="G82" s="45">
        <f>'F4.2'!AS82</f>
        <v>0</v>
      </c>
      <c r="H82" s="45">
        <f t="shared" si="9"/>
        <v>0</v>
      </c>
      <c r="I82" s="45">
        <f>'F4.2'!U82</f>
        <v>0</v>
      </c>
      <c r="J82" s="45">
        <f>'F4.2'!AT82</f>
        <v>0</v>
      </c>
      <c r="K82" s="111"/>
      <c r="L82" s="111"/>
      <c r="M82" s="111">
        <f t="shared" si="7"/>
        <v>0</v>
      </c>
      <c r="N82" s="111">
        <f t="shared" si="8"/>
        <v>0</v>
      </c>
    </row>
    <row r="83" spans="1:14" ht="18.75" hidden="1" outlineLevel="1" x14ac:dyDescent="0.25">
      <c r="A83" s="262"/>
      <c r="B83" s="283" t="str">
        <f>'F4.2'!B83</f>
        <v>FY 2026-27</v>
      </c>
      <c r="C83" s="43"/>
      <c r="D83" s="152"/>
      <c r="E83" s="111">
        <f>'F4.2'!H83</f>
        <v>0</v>
      </c>
      <c r="F83" s="45">
        <f>'F4.2'!T83</f>
        <v>0</v>
      </c>
      <c r="G83" s="45">
        <f>'F4.2'!AS83</f>
        <v>0</v>
      </c>
      <c r="H83" s="45">
        <f t="shared" ref="H83:H86" si="10">F83-G83</f>
        <v>0</v>
      </c>
      <c r="I83" s="45">
        <f>'F4.2'!U83</f>
        <v>0</v>
      </c>
      <c r="J83" s="45">
        <f>'F4.2'!AT83</f>
        <v>0</v>
      </c>
      <c r="K83" s="111"/>
      <c r="L83" s="111"/>
      <c r="M83" s="111">
        <f t="shared" ref="M83:M86" si="11">SUM(J83:L83)</f>
        <v>0</v>
      </c>
      <c r="N83" s="111">
        <f t="shared" ref="N83:N86" si="12">H83+I83-M83</f>
        <v>0</v>
      </c>
    </row>
    <row r="84" spans="1:14" ht="31.5" hidden="1" outlineLevel="1" x14ac:dyDescent="0.25">
      <c r="A84" s="284">
        <f>'F4.2'!A84</f>
        <v>1</v>
      </c>
      <c r="B84" s="180" t="str">
        <f>'F4.2'!B84</f>
        <v>R&amp;M/LE for Identified Thermal units of MSPGCL  of BTPS U-3 (210 MW)</v>
      </c>
      <c r="C84" s="43"/>
      <c r="D84" s="152"/>
      <c r="E84" s="111">
        <f>'F4.2'!H84</f>
        <v>0</v>
      </c>
      <c r="F84" s="45">
        <f>'F4.2'!T84</f>
        <v>0</v>
      </c>
      <c r="G84" s="45">
        <f>'F4.2'!AS84</f>
        <v>0</v>
      </c>
      <c r="H84" s="45">
        <f t="shared" si="10"/>
        <v>0</v>
      </c>
      <c r="I84" s="45">
        <f>'F4.2'!U84</f>
        <v>0</v>
      </c>
      <c r="J84" s="45">
        <f>'F4.2'!AT84</f>
        <v>0</v>
      </c>
      <c r="K84" s="111"/>
      <c r="L84" s="111"/>
      <c r="M84" s="111">
        <f t="shared" si="11"/>
        <v>0</v>
      </c>
      <c r="N84" s="111">
        <f t="shared" si="12"/>
        <v>0</v>
      </c>
    </row>
    <row r="85" spans="1:14" ht="31.5" hidden="1" outlineLevel="1" x14ac:dyDescent="0.25">
      <c r="A85" s="285">
        <f>'F4.2'!A85</f>
        <v>1.1000000000000001</v>
      </c>
      <c r="B85" s="188" t="str">
        <f>'F4.2'!B85</f>
        <v>R&amp;M/LE for Identified Thermal units of MSPGCL  of BTPS U-3 (210 MW)</v>
      </c>
      <c r="C85" s="43"/>
      <c r="D85" s="152"/>
      <c r="E85" s="111">
        <f>'F4.2'!H85</f>
        <v>0</v>
      </c>
      <c r="F85" s="45">
        <f>'F4.2'!T85</f>
        <v>0</v>
      </c>
      <c r="G85" s="45">
        <f>'F4.2'!AS85</f>
        <v>0</v>
      </c>
      <c r="H85" s="45">
        <f t="shared" si="10"/>
        <v>0</v>
      </c>
      <c r="I85" s="45">
        <f>'F4.2'!U85</f>
        <v>0</v>
      </c>
      <c r="J85" s="45">
        <f>'F4.2'!AT85</f>
        <v>0</v>
      </c>
      <c r="K85" s="111"/>
      <c r="L85" s="111"/>
      <c r="M85" s="111">
        <f t="shared" si="11"/>
        <v>0</v>
      </c>
      <c r="N85" s="111">
        <f t="shared" si="12"/>
        <v>0</v>
      </c>
    </row>
    <row r="86" spans="1:14" ht="15.75" hidden="1" outlineLevel="1" x14ac:dyDescent="0.25">
      <c r="A86" s="282"/>
      <c r="B86" s="183">
        <f>'F4.2'!B86</f>
        <v>0</v>
      </c>
      <c r="C86" s="43"/>
      <c r="D86" s="152"/>
      <c r="E86" s="111">
        <f>'F4.2'!H86</f>
        <v>0</v>
      </c>
      <c r="F86" s="45">
        <f>'F4.2'!T86</f>
        <v>0</v>
      </c>
      <c r="G86" s="45">
        <f>'F4.2'!AS86</f>
        <v>0</v>
      </c>
      <c r="H86" s="45">
        <f t="shared" si="10"/>
        <v>0</v>
      </c>
      <c r="I86" s="45">
        <f>'F4.2'!U86</f>
        <v>0</v>
      </c>
      <c r="J86" s="45">
        <f>'F4.2'!AT86</f>
        <v>0</v>
      </c>
      <c r="K86" s="111"/>
      <c r="L86" s="111"/>
      <c r="M86" s="111">
        <f t="shared" si="11"/>
        <v>0</v>
      </c>
      <c r="N86" s="111">
        <f t="shared" si="12"/>
        <v>0</v>
      </c>
    </row>
    <row r="87" spans="1:14" ht="15.75" hidden="1" outlineLevel="1" x14ac:dyDescent="0.2">
      <c r="A87" s="282"/>
      <c r="B87" s="40" t="str">
        <f>'F4.2'!B87</f>
        <v>B) Non-DPR Schemes</v>
      </c>
      <c r="C87" s="46"/>
      <c r="D87" s="152"/>
      <c r="E87" s="111">
        <f>'F4.2'!H87</f>
        <v>0</v>
      </c>
      <c r="F87" s="45">
        <f>'F4.2'!T87</f>
        <v>0</v>
      </c>
      <c r="G87" s="45">
        <f>'F4.2'!AS87</f>
        <v>0</v>
      </c>
      <c r="H87" s="45">
        <f t="shared" si="9"/>
        <v>0</v>
      </c>
      <c r="I87" s="45">
        <f>'F4.2'!U87</f>
        <v>0</v>
      </c>
      <c r="J87" s="45">
        <f>'F4.2'!AT87</f>
        <v>0</v>
      </c>
      <c r="K87" s="111"/>
      <c r="L87" s="111"/>
      <c r="M87" s="111">
        <f t="shared" si="7"/>
        <v>0</v>
      </c>
      <c r="N87" s="111">
        <f t="shared" si="8"/>
        <v>0</v>
      </c>
    </row>
    <row r="88" spans="1:14" ht="30" hidden="1" outlineLevel="1" x14ac:dyDescent="0.25">
      <c r="A88" s="282">
        <f>'F4.2'!A88</f>
        <v>1</v>
      </c>
      <c r="B88" s="287" t="str">
        <f>'F4.2'!B88</f>
        <v>Design, Supply and Installation for capacity enhancement of conveyor No. 08 at CHP210MW, BTPS.</v>
      </c>
      <c r="C88" s="46"/>
      <c r="D88" s="152"/>
      <c r="E88" s="111">
        <f>'F4.2'!H88</f>
        <v>0</v>
      </c>
      <c r="F88" s="45">
        <f>'F4.2'!T88</f>
        <v>1.80009</v>
      </c>
      <c r="G88" s="45">
        <f>'F4.2'!AS88</f>
        <v>1.80009</v>
      </c>
      <c r="H88" s="45">
        <f t="shared" si="9"/>
        <v>0</v>
      </c>
      <c r="I88" s="45">
        <f>'F4.2'!U88</f>
        <v>0</v>
      </c>
      <c r="J88" s="45">
        <f>'F4.2'!AT88</f>
        <v>0</v>
      </c>
      <c r="K88" s="111"/>
      <c r="L88" s="111"/>
      <c r="M88" s="111">
        <f t="shared" si="7"/>
        <v>0</v>
      </c>
      <c r="N88" s="111">
        <f t="shared" si="8"/>
        <v>0</v>
      </c>
    </row>
    <row r="89" spans="1:14" ht="15.75" hidden="1" outlineLevel="1" x14ac:dyDescent="0.25">
      <c r="A89" s="282">
        <f>'F4.2'!A89</f>
        <v>2</v>
      </c>
      <c r="B89" s="183" t="str">
        <f>'F4.2'!B89</f>
        <v>SPEAKER &amp; PTZ CAMER</v>
      </c>
      <c r="C89" s="46"/>
      <c r="D89" s="152"/>
      <c r="E89" s="111">
        <f>'F4.2'!H89</f>
        <v>0</v>
      </c>
      <c r="F89" s="45">
        <f>'F4.2'!T89</f>
        <v>3.1968099999999999E-2</v>
      </c>
      <c r="G89" s="45">
        <f>'F4.2'!AS89</f>
        <v>3.1968099999999999E-2</v>
      </c>
      <c r="H89" s="45">
        <f t="shared" si="9"/>
        <v>0</v>
      </c>
      <c r="I89" s="45">
        <f>'F4.2'!U89</f>
        <v>0</v>
      </c>
      <c r="J89" s="45">
        <f>'F4.2'!AT89</f>
        <v>0</v>
      </c>
      <c r="K89" s="111"/>
      <c r="L89" s="111"/>
      <c r="M89" s="111">
        <f t="shared" si="7"/>
        <v>0</v>
      </c>
      <c r="N89" s="111">
        <f t="shared" si="8"/>
        <v>0</v>
      </c>
    </row>
    <row r="90" spans="1:14" ht="15.75" hidden="1" outlineLevel="1" x14ac:dyDescent="0.25">
      <c r="A90" s="282">
        <f>'F4.2'!A90</f>
        <v>3</v>
      </c>
      <c r="B90" s="183" t="str">
        <f>'F4.2'!B90</f>
        <v>50 INCH TV &amp; 2TN AC</v>
      </c>
      <c r="C90" s="46"/>
      <c r="D90" s="152"/>
      <c r="E90" s="111">
        <f>'F4.2'!H90</f>
        <v>0</v>
      </c>
      <c r="F90" s="45">
        <f>'F4.2'!T90</f>
        <v>6.4529699999999995E-2</v>
      </c>
      <c r="G90" s="45">
        <f>'F4.2'!AS90</f>
        <v>6.4529699999999995E-2</v>
      </c>
      <c r="H90" s="45">
        <f t="shared" si="9"/>
        <v>0</v>
      </c>
      <c r="I90" s="45">
        <f>'F4.2'!U90</f>
        <v>0</v>
      </c>
      <c r="J90" s="45">
        <f>'F4.2'!AT90</f>
        <v>0</v>
      </c>
      <c r="K90" s="111"/>
      <c r="L90" s="111"/>
      <c r="M90" s="111">
        <f t="shared" si="7"/>
        <v>0</v>
      </c>
      <c r="N90" s="111">
        <f t="shared" si="8"/>
        <v>0</v>
      </c>
    </row>
    <row r="91" spans="1:14" ht="15.75" hidden="1" outlineLevel="1" x14ac:dyDescent="0.25">
      <c r="A91" s="282">
        <f>'F4.2'!A91</f>
        <v>4</v>
      </c>
      <c r="B91" s="288" t="str">
        <f>'F4.2'!B91</f>
        <v>Fixtures &amp; Fitting (10801)</v>
      </c>
      <c r="C91" s="46"/>
      <c r="D91" s="152"/>
      <c r="E91" s="111">
        <f>'F4.2'!H91</f>
        <v>0</v>
      </c>
      <c r="F91" s="45">
        <f>'F4.2'!T91</f>
        <v>2.2089600000000001E-2</v>
      </c>
      <c r="G91" s="45">
        <f>'F4.2'!AS91</f>
        <v>2.2089600000000001E-2</v>
      </c>
      <c r="H91" s="45">
        <f t="shared" si="9"/>
        <v>0</v>
      </c>
      <c r="I91" s="45">
        <f>'F4.2'!U91</f>
        <v>0</v>
      </c>
      <c r="J91" s="45">
        <f>'F4.2'!AT91</f>
        <v>0</v>
      </c>
      <c r="K91" s="111"/>
      <c r="L91" s="111"/>
      <c r="M91" s="111">
        <f t="shared" si="7"/>
        <v>0</v>
      </c>
      <c r="N91" s="111">
        <f t="shared" si="8"/>
        <v>0</v>
      </c>
    </row>
    <row r="92" spans="1:14" ht="15.75" hidden="1" outlineLevel="1" x14ac:dyDescent="0.25">
      <c r="A92" s="282">
        <f>'F4.2'!A92</f>
        <v>5</v>
      </c>
      <c r="B92" s="288" t="str">
        <f>'F4.2'!B92</f>
        <v>Office equpment (10901)</v>
      </c>
      <c r="C92" s="46"/>
      <c r="D92" s="152"/>
      <c r="E92" s="111">
        <f>'F4.2'!H92</f>
        <v>0</v>
      </c>
      <c r="F92" s="45">
        <f>'F4.2'!T92</f>
        <v>0.60696666700000002</v>
      </c>
      <c r="G92" s="45">
        <f>'F4.2'!AS92</f>
        <v>0.60696666700000002</v>
      </c>
      <c r="H92" s="45">
        <f t="shared" si="9"/>
        <v>0</v>
      </c>
      <c r="I92" s="45">
        <f>'F4.2'!U92</f>
        <v>0</v>
      </c>
      <c r="J92" s="45">
        <f>'F4.2'!AT92</f>
        <v>0</v>
      </c>
      <c r="K92" s="111"/>
      <c r="L92" s="111"/>
      <c r="M92" s="111">
        <f t="shared" si="7"/>
        <v>0</v>
      </c>
      <c r="N92" s="111">
        <f t="shared" si="8"/>
        <v>0</v>
      </c>
    </row>
    <row r="93" spans="1:14" ht="15.75" hidden="1" outlineLevel="1" x14ac:dyDescent="0.25">
      <c r="A93" s="282">
        <f>'F4.2'!A93</f>
        <v>6</v>
      </c>
      <c r="B93" s="183" t="str">
        <f>'F4.2'!B93</f>
        <v>Gearboxes for CHP Elecon Make</v>
      </c>
      <c r="C93" s="46"/>
      <c r="D93" s="152"/>
      <c r="E93" s="111">
        <f>'F4.2'!H93</f>
        <v>0</v>
      </c>
      <c r="F93" s="45">
        <f>'F4.2'!T93</f>
        <v>0.345735079</v>
      </c>
      <c r="G93" s="45">
        <f>'F4.2'!AS93</f>
        <v>0.345735079</v>
      </c>
      <c r="H93" s="45">
        <f t="shared" si="9"/>
        <v>0</v>
      </c>
      <c r="I93" s="45">
        <f>'F4.2'!U93</f>
        <v>0</v>
      </c>
      <c r="J93" s="45">
        <f>'F4.2'!AT93</f>
        <v>0</v>
      </c>
      <c r="K93" s="111"/>
      <c r="L93" s="111"/>
      <c r="M93" s="111">
        <f t="shared" si="7"/>
        <v>0</v>
      </c>
      <c r="N93" s="111">
        <f t="shared" si="8"/>
        <v>0</v>
      </c>
    </row>
    <row r="94" spans="1:14" ht="15.75" hidden="1" outlineLevel="1" x14ac:dyDescent="0.25">
      <c r="A94" s="282">
        <f>'F4.2'!A94</f>
        <v>7</v>
      </c>
      <c r="B94" s="190" t="str">
        <f>'F4.2'!B94</f>
        <v>General Assets</v>
      </c>
      <c r="C94" s="46"/>
      <c r="D94" s="152"/>
      <c r="E94" s="111">
        <f>'F4.2'!H94</f>
        <v>0</v>
      </c>
      <c r="F94" s="45">
        <f>'F4.2'!T94</f>
        <v>0</v>
      </c>
      <c r="G94" s="45">
        <f>'F4.2'!AS94</f>
        <v>0</v>
      </c>
      <c r="H94" s="45">
        <f t="shared" si="9"/>
        <v>0</v>
      </c>
      <c r="I94" s="45">
        <f>'F4.2'!U94</f>
        <v>0</v>
      </c>
      <c r="J94" s="45">
        <f>'F4.2'!AT94</f>
        <v>0</v>
      </c>
      <c r="K94" s="111"/>
      <c r="L94" s="111"/>
      <c r="M94" s="111">
        <f t="shared" si="7"/>
        <v>0</v>
      </c>
      <c r="N94" s="111">
        <f t="shared" si="8"/>
        <v>0</v>
      </c>
    </row>
    <row r="95" spans="1:14" ht="15.75" hidden="1" outlineLevel="1" x14ac:dyDescent="0.25">
      <c r="A95" s="282">
        <f>'F4.2'!A95</f>
        <v>8</v>
      </c>
      <c r="B95" s="190" t="str">
        <f>'F4.2'!B95</f>
        <v>Furniture &amp; Fixture</v>
      </c>
      <c r="C95" s="46"/>
      <c r="D95" s="152"/>
      <c r="E95" s="111">
        <f>'F4.2'!H95</f>
        <v>0</v>
      </c>
      <c r="F95" s="45">
        <f>'F4.2'!T95</f>
        <v>0</v>
      </c>
      <c r="G95" s="45">
        <f>'F4.2'!AS95</f>
        <v>0</v>
      </c>
      <c r="H95" s="45">
        <f t="shared" si="9"/>
        <v>0</v>
      </c>
      <c r="I95" s="45">
        <f>'F4.2'!U95</f>
        <v>3.4999940000000002E-3</v>
      </c>
      <c r="J95" s="45">
        <f>'F4.2'!AT95</f>
        <v>3.4999940000000002E-3</v>
      </c>
      <c r="K95" s="111"/>
      <c r="L95" s="111"/>
      <c r="M95" s="111">
        <f t="shared" si="7"/>
        <v>3.4999940000000002E-3</v>
      </c>
      <c r="N95" s="111">
        <f t="shared" si="8"/>
        <v>0</v>
      </c>
    </row>
    <row r="96" spans="1:14" ht="15.75" hidden="1" outlineLevel="1" x14ac:dyDescent="0.25">
      <c r="A96" s="282">
        <f>'F4.2'!A96</f>
        <v>9</v>
      </c>
      <c r="B96" s="190" t="str">
        <f>'F4.2'!B96</f>
        <v xml:space="preserve">Office Equipment </v>
      </c>
      <c r="C96" s="46"/>
      <c r="D96" s="152"/>
      <c r="E96" s="111">
        <f>'F4.2'!H96</f>
        <v>0</v>
      </c>
      <c r="F96" s="45">
        <f>'F4.2'!T96</f>
        <v>0</v>
      </c>
      <c r="G96" s="45">
        <f>'F4.2'!AS96</f>
        <v>0</v>
      </c>
      <c r="H96" s="45">
        <f t="shared" si="9"/>
        <v>0</v>
      </c>
      <c r="I96" s="45">
        <f>'F4.2'!U96</f>
        <v>0.258863014</v>
      </c>
      <c r="J96" s="45">
        <f>'F4.2'!AT96</f>
        <v>0.258863014</v>
      </c>
      <c r="K96" s="111"/>
      <c r="L96" s="111"/>
      <c r="M96" s="111">
        <f t="shared" si="7"/>
        <v>0.258863014</v>
      </c>
      <c r="N96" s="111">
        <f t="shared" si="8"/>
        <v>0</v>
      </c>
    </row>
    <row r="97" spans="1:16" ht="15.75" hidden="1" outlineLevel="1" x14ac:dyDescent="0.25">
      <c r="A97" s="282">
        <f>'F4.2'!A97</f>
        <v>10</v>
      </c>
      <c r="B97" s="190" t="str">
        <f>'F4.2'!B97</f>
        <v>Furniture &amp; Fixture</v>
      </c>
      <c r="C97" s="46"/>
      <c r="D97" s="152"/>
      <c r="E97" s="111">
        <f>'F4.2'!H97</f>
        <v>0</v>
      </c>
      <c r="F97" s="45">
        <f>'F4.2'!T97</f>
        <v>0</v>
      </c>
      <c r="G97" s="45">
        <f>'F4.2'!AS97</f>
        <v>0</v>
      </c>
      <c r="H97" s="45">
        <f t="shared" si="9"/>
        <v>0</v>
      </c>
      <c r="I97" s="45">
        <f>'F4.2'!U97</f>
        <v>0</v>
      </c>
      <c r="J97" s="45">
        <f>'F4.2'!AT97</f>
        <v>0</v>
      </c>
      <c r="K97" s="111"/>
      <c r="L97" s="111"/>
      <c r="M97" s="111">
        <f t="shared" si="7"/>
        <v>0</v>
      </c>
      <c r="N97" s="111">
        <f t="shared" si="8"/>
        <v>0</v>
      </c>
    </row>
    <row r="98" spans="1:16" ht="15.75" hidden="1" outlineLevel="1" x14ac:dyDescent="0.25">
      <c r="A98" s="282">
        <f>'F4.2'!A98</f>
        <v>11</v>
      </c>
      <c r="B98" s="190" t="str">
        <f>'F4.2'!B98</f>
        <v xml:space="preserve">Office Equipment </v>
      </c>
      <c r="C98" s="46"/>
      <c r="D98" s="152"/>
      <c r="E98" s="111">
        <f>'F4.2'!H98</f>
        <v>0</v>
      </c>
      <c r="F98" s="45">
        <f>'F4.2'!T98</f>
        <v>0</v>
      </c>
      <c r="G98" s="45">
        <f>'F4.2'!AS98</f>
        <v>0</v>
      </c>
      <c r="H98" s="45">
        <f t="shared" si="9"/>
        <v>0</v>
      </c>
      <c r="I98" s="45">
        <f>'F4.2'!U98</f>
        <v>0</v>
      </c>
      <c r="J98" s="45">
        <f>'F4.2'!AT98</f>
        <v>0</v>
      </c>
      <c r="K98" s="111"/>
      <c r="L98" s="111"/>
      <c r="M98" s="111">
        <f t="shared" si="7"/>
        <v>0</v>
      </c>
      <c r="N98" s="111">
        <f t="shared" si="8"/>
        <v>0</v>
      </c>
    </row>
    <row r="99" spans="1:16" ht="16.5" hidden="1" outlineLevel="1" thickBot="1" x14ac:dyDescent="0.3">
      <c r="A99" s="282">
        <f>'F4.2'!A99</f>
        <v>12</v>
      </c>
      <c r="B99" s="190" t="str">
        <f>'F4.2'!B99</f>
        <v>Land</v>
      </c>
      <c r="C99" s="46"/>
      <c r="D99" s="152"/>
      <c r="E99" s="111">
        <f>'F4.2'!H99</f>
        <v>0</v>
      </c>
      <c r="F99" s="45">
        <f>'F4.2'!T99</f>
        <v>0</v>
      </c>
      <c r="G99" s="45">
        <f>'F4.2'!AS99</f>
        <v>0</v>
      </c>
      <c r="H99" s="45">
        <f t="shared" si="9"/>
        <v>0</v>
      </c>
      <c r="I99" s="45">
        <f>'F4.2'!U99</f>
        <v>0</v>
      </c>
      <c r="J99" s="45">
        <f>'F4.2'!AT99</f>
        <v>0</v>
      </c>
      <c r="K99" s="111"/>
      <c r="L99" s="111"/>
      <c r="M99" s="111">
        <f t="shared" si="7"/>
        <v>0</v>
      </c>
      <c r="N99" s="111">
        <f t="shared" si="8"/>
        <v>0</v>
      </c>
    </row>
    <row r="100" spans="1:16" s="100" customFormat="1" ht="16.5" collapsed="1" thickBot="1" x14ac:dyDescent="0.3">
      <c r="A100" s="97"/>
      <c r="B100" s="98" t="s">
        <v>105</v>
      </c>
      <c r="C100" s="88"/>
      <c r="D100" s="158"/>
      <c r="E100" s="99"/>
      <c r="F100" s="99">
        <f>SUM(F10:F94)</f>
        <v>56.356884950641877</v>
      </c>
      <c r="G100" s="99">
        <f>SUM(G10:G94)</f>
        <v>56.356884950641877</v>
      </c>
      <c r="H100" s="99">
        <f>SUM(H10:H94)</f>
        <v>0</v>
      </c>
      <c r="I100" s="99">
        <f t="shared" ref="I100:N100" si="13">+SUM(I10:I99)</f>
        <v>0.26236300800000001</v>
      </c>
      <c r="J100" s="99">
        <f t="shared" si="13"/>
        <v>0.26236300800000001</v>
      </c>
      <c r="K100" s="99">
        <f t="shared" si="13"/>
        <v>0</v>
      </c>
      <c r="L100" s="99">
        <f t="shared" si="13"/>
        <v>0</v>
      </c>
      <c r="M100" s="99">
        <f t="shared" si="13"/>
        <v>0.26236300800000001</v>
      </c>
      <c r="N100" s="99">
        <f t="shared" si="13"/>
        <v>0</v>
      </c>
    </row>
    <row r="102" spans="1:16" s="96" customFormat="1" ht="15.75" thickBot="1" x14ac:dyDescent="0.3">
      <c r="A102" s="94"/>
      <c r="B102" s="81" t="s">
        <v>9</v>
      </c>
      <c r="C102" s="86"/>
      <c r="D102" s="156"/>
      <c r="E102" s="95"/>
      <c r="F102" s="95"/>
      <c r="G102" s="95"/>
      <c r="H102" s="95"/>
      <c r="I102" s="95"/>
      <c r="J102" s="95"/>
      <c r="K102" s="95"/>
      <c r="L102" s="95"/>
      <c r="M102" s="95"/>
      <c r="N102" s="95"/>
    </row>
    <row r="103" spans="1:16" ht="15.75" hidden="1" outlineLevel="1" x14ac:dyDescent="0.25">
      <c r="A103" s="279"/>
      <c r="B103" s="116" t="str">
        <f t="shared" ref="B103:B134" si="14">B8</f>
        <v>a) DPR Schemes</v>
      </c>
      <c r="C103" s="86"/>
      <c r="D103" s="156"/>
      <c r="E103" s="95"/>
      <c r="F103" s="95"/>
      <c r="G103" s="95"/>
      <c r="H103" s="95"/>
      <c r="I103" s="95"/>
      <c r="J103" s="95"/>
      <c r="K103" s="95"/>
      <c r="L103" s="95"/>
      <c r="M103" s="95"/>
      <c r="N103" s="95"/>
    </row>
    <row r="104" spans="1:16" hidden="1" outlineLevel="1" x14ac:dyDescent="0.25">
      <c r="A104" s="279"/>
      <c r="B104" s="281" t="str">
        <f t="shared" si="14"/>
        <v>(i) In-principle approved by MERC</v>
      </c>
      <c r="C104" s="87"/>
      <c r="D104" s="157"/>
      <c r="E104" s="95"/>
      <c r="F104" s="95"/>
      <c r="G104" s="95"/>
      <c r="H104" s="95"/>
      <c r="I104" s="95"/>
      <c r="J104" s="95"/>
      <c r="K104" s="95"/>
      <c r="L104" s="95"/>
      <c r="M104" s="95"/>
      <c r="N104" s="95"/>
    </row>
    <row r="105" spans="1:16" ht="31.5" hidden="1" outlineLevel="1" x14ac:dyDescent="0.25">
      <c r="A105" s="301">
        <f>A10</f>
        <v>1</v>
      </c>
      <c r="B105" s="302" t="str">
        <f t="shared" si="14"/>
        <v>Replacement of economizer &amp; LTSH coils at Unit # 2</v>
      </c>
      <c r="C105" s="301" t="str">
        <f t="shared" ref="C105:E124" si="15">C10</f>
        <v>MERC/CAPEX/20122013/00179</v>
      </c>
      <c r="D105" s="226">
        <f t="shared" si="15"/>
        <v>41022</v>
      </c>
      <c r="E105" s="232">
        <f t="shared" si="15"/>
        <v>10.177999999999999</v>
      </c>
      <c r="F105" s="232">
        <f t="shared" ref="F105:F136" si="16">F10+I10</f>
        <v>0</v>
      </c>
      <c r="G105" s="232">
        <f t="shared" ref="G105:G136" si="17">G10+M10</f>
        <v>0</v>
      </c>
      <c r="H105" s="232">
        <f t="shared" ref="H105" si="18">F105-G105</f>
        <v>0</v>
      </c>
      <c r="I105" s="232">
        <f>'F4.2'!V10</f>
        <v>0</v>
      </c>
      <c r="J105" s="232">
        <f>'F4.2'!AU10</f>
        <v>0</v>
      </c>
      <c r="K105" s="232"/>
      <c r="L105" s="232"/>
      <c r="M105" s="232">
        <f t="shared" ref="M105" si="19">SUM(J105:L105)</f>
        <v>0</v>
      </c>
      <c r="N105" s="232">
        <f t="shared" ref="N105" si="20">H105+I105-M105</f>
        <v>0</v>
      </c>
      <c r="O105" s="161">
        <f t="shared" ref="O105:O166" si="21">MAX(0,IF(M105=0,0,IF(G105+M105&lt;E105,M105,E105-G105)))</f>
        <v>0</v>
      </c>
      <c r="P105" s="162">
        <f t="shared" ref="P105:P166" si="22">M105-O105</f>
        <v>0</v>
      </c>
    </row>
    <row r="106" spans="1:16" ht="31.5" hidden="1" outlineLevel="1" x14ac:dyDescent="0.25">
      <c r="A106" s="306">
        <f>A11</f>
        <v>1.1000000000000001</v>
      </c>
      <c r="B106" s="307" t="str">
        <f t="shared" si="14"/>
        <v>Replacement of Economiser Coil</v>
      </c>
      <c r="C106" s="306" t="str">
        <f t="shared" si="15"/>
        <v>MERC/CAPEX/20122013/00179</v>
      </c>
      <c r="D106" s="222">
        <f t="shared" si="15"/>
        <v>41022</v>
      </c>
      <c r="E106" s="310">
        <f t="shared" si="15"/>
        <v>3.524</v>
      </c>
      <c r="F106" s="232">
        <f t="shared" si="16"/>
        <v>3.47</v>
      </c>
      <c r="G106" s="232">
        <f t="shared" si="17"/>
        <v>3.47</v>
      </c>
      <c r="H106" s="232">
        <f t="shared" ref="H106:H166" si="23">F106-G106</f>
        <v>0</v>
      </c>
      <c r="I106" s="232">
        <f>'F4.2'!V11</f>
        <v>0</v>
      </c>
      <c r="J106" s="232">
        <f>'F4.2'!AU11</f>
        <v>0</v>
      </c>
      <c r="K106" s="310"/>
      <c r="L106" s="310"/>
      <c r="M106" s="310">
        <f t="shared" ref="M106:M166" si="24">SUM(J106:L106)</f>
        <v>0</v>
      </c>
      <c r="N106" s="310">
        <f t="shared" ref="N106:N166" si="25">H106+I106-M106</f>
        <v>0</v>
      </c>
      <c r="O106" s="161">
        <f t="shared" si="21"/>
        <v>0</v>
      </c>
      <c r="P106" s="162">
        <f t="shared" si="22"/>
        <v>0</v>
      </c>
    </row>
    <row r="107" spans="1:16" ht="31.5" hidden="1" outlineLevel="1" x14ac:dyDescent="0.25">
      <c r="A107" s="306"/>
      <c r="B107" s="307" t="str">
        <f t="shared" si="14"/>
        <v>IDC</v>
      </c>
      <c r="C107" s="306" t="str">
        <f t="shared" si="15"/>
        <v>MERC/CAPEX/20122013/00179</v>
      </c>
      <c r="D107" s="222">
        <f t="shared" si="15"/>
        <v>41022</v>
      </c>
      <c r="E107" s="310">
        <f t="shared" si="15"/>
        <v>0.20300000000000001</v>
      </c>
      <c r="F107" s="232">
        <f t="shared" si="16"/>
        <v>0</v>
      </c>
      <c r="G107" s="232">
        <f t="shared" si="17"/>
        <v>0</v>
      </c>
      <c r="H107" s="232">
        <f t="shared" si="23"/>
        <v>0</v>
      </c>
      <c r="I107" s="232">
        <f>'F4.2'!V12</f>
        <v>0</v>
      </c>
      <c r="J107" s="232">
        <f>'F4.2'!AU12</f>
        <v>0</v>
      </c>
      <c r="K107" s="310"/>
      <c r="L107" s="310"/>
      <c r="M107" s="310">
        <f t="shared" si="24"/>
        <v>0</v>
      </c>
      <c r="N107" s="310">
        <f t="shared" si="25"/>
        <v>0</v>
      </c>
      <c r="O107" s="161">
        <f t="shared" si="21"/>
        <v>0</v>
      </c>
      <c r="P107" s="162">
        <f t="shared" si="22"/>
        <v>0</v>
      </c>
    </row>
    <row r="108" spans="1:16" ht="31.5" hidden="1" outlineLevel="1" x14ac:dyDescent="0.25">
      <c r="A108" s="306">
        <f>A13</f>
        <v>1.2</v>
      </c>
      <c r="B108" s="307" t="str">
        <f t="shared" si="14"/>
        <v>Replacement of LTSH Coil</v>
      </c>
      <c r="C108" s="306" t="str">
        <f t="shared" si="15"/>
        <v>MERC/CAPEX/20122013/00179</v>
      </c>
      <c r="D108" s="222">
        <f t="shared" si="15"/>
        <v>41022</v>
      </c>
      <c r="E108" s="310">
        <f t="shared" si="15"/>
        <v>6.0940000000000003</v>
      </c>
      <c r="F108" s="232">
        <f t="shared" si="16"/>
        <v>5.32</v>
      </c>
      <c r="G108" s="232">
        <f t="shared" si="17"/>
        <v>5.32</v>
      </c>
      <c r="H108" s="232">
        <f t="shared" si="23"/>
        <v>0</v>
      </c>
      <c r="I108" s="232">
        <f>'F4.2'!V13</f>
        <v>0</v>
      </c>
      <c r="J108" s="232">
        <f>'F4.2'!AU13</f>
        <v>0</v>
      </c>
      <c r="K108" s="310"/>
      <c r="L108" s="310"/>
      <c r="M108" s="310">
        <f t="shared" si="24"/>
        <v>0</v>
      </c>
      <c r="N108" s="310">
        <f t="shared" si="25"/>
        <v>0</v>
      </c>
      <c r="O108" s="161">
        <f t="shared" si="21"/>
        <v>0</v>
      </c>
      <c r="P108" s="162">
        <f t="shared" si="22"/>
        <v>0</v>
      </c>
    </row>
    <row r="109" spans="1:16" ht="31.5" hidden="1" outlineLevel="1" x14ac:dyDescent="0.25">
      <c r="A109" s="306"/>
      <c r="B109" s="307" t="str">
        <f t="shared" si="14"/>
        <v>IDC</v>
      </c>
      <c r="C109" s="306" t="str">
        <f t="shared" si="15"/>
        <v>MERC/CAPEX/20122013/00179</v>
      </c>
      <c r="D109" s="222">
        <f t="shared" si="15"/>
        <v>41022</v>
      </c>
      <c r="E109" s="310">
        <f t="shared" si="15"/>
        <v>0.35699999999999998</v>
      </c>
      <c r="F109" s="232">
        <f t="shared" si="16"/>
        <v>0</v>
      </c>
      <c r="G109" s="232">
        <f t="shared" si="17"/>
        <v>0</v>
      </c>
      <c r="H109" s="232">
        <f t="shared" si="23"/>
        <v>0</v>
      </c>
      <c r="I109" s="232">
        <f>'F4.2'!V14</f>
        <v>0</v>
      </c>
      <c r="J109" s="232">
        <f>'F4.2'!AU14</f>
        <v>0</v>
      </c>
      <c r="K109" s="310"/>
      <c r="L109" s="310"/>
      <c r="M109" s="310">
        <f t="shared" si="24"/>
        <v>0</v>
      </c>
      <c r="N109" s="310">
        <f t="shared" si="25"/>
        <v>0</v>
      </c>
      <c r="O109" s="161">
        <f t="shared" si="21"/>
        <v>0</v>
      </c>
      <c r="P109" s="162">
        <f t="shared" si="22"/>
        <v>0</v>
      </c>
    </row>
    <row r="110" spans="1:16" ht="31.5" hidden="1" outlineLevel="1" x14ac:dyDescent="0.25">
      <c r="A110" s="301">
        <f t="shared" ref="A110:A117" si="26">A15</f>
        <v>2</v>
      </c>
      <c r="B110" s="302" t="str">
        <f t="shared" si="14"/>
        <v>Boiler and Turbine improvement
(Station Heat Rate Improvement)</v>
      </c>
      <c r="C110" s="301" t="str">
        <f t="shared" si="15"/>
        <v>MERC/TECH 1/CAPEX/20122013/02325</v>
      </c>
      <c r="D110" s="226">
        <f t="shared" si="15"/>
        <v>41285</v>
      </c>
      <c r="E110" s="232">
        <f t="shared" si="15"/>
        <v>16.783805100000002</v>
      </c>
      <c r="F110" s="232">
        <f t="shared" si="16"/>
        <v>0</v>
      </c>
      <c r="G110" s="232">
        <f t="shared" si="17"/>
        <v>0</v>
      </c>
      <c r="H110" s="232">
        <f t="shared" si="23"/>
        <v>0</v>
      </c>
      <c r="I110" s="232">
        <f>'F4.2'!V15</f>
        <v>0</v>
      </c>
      <c r="J110" s="232">
        <f>'F4.2'!AU15</f>
        <v>0</v>
      </c>
      <c r="K110" s="232"/>
      <c r="L110" s="232"/>
      <c r="M110" s="232">
        <f t="shared" si="24"/>
        <v>0</v>
      </c>
      <c r="N110" s="232">
        <f t="shared" si="25"/>
        <v>0</v>
      </c>
      <c r="O110" s="161">
        <f t="shared" si="21"/>
        <v>0</v>
      </c>
      <c r="P110" s="162">
        <f t="shared" si="22"/>
        <v>0</v>
      </c>
    </row>
    <row r="111" spans="1:16" ht="31.5" hidden="1" outlineLevel="1" x14ac:dyDescent="0.25">
      <c r="A111" s="306">
        <f t="shared" si="26"/>
        <v>2.1</v>
      </c>
      <c r="B111" s="307" t="str">
        <f t="shared" si="14"/>
        <v>Vent condenser performance improvement by replacement of eroded tube nest by unit 3.</v>
      </c>
      <c r="C111" s="306" t="str">
        <f t="shared" si="15"/>
        <v>MERC/TECH 1/CAPEX/20122013/02325</v>
      </c>
      <c r="D111" s="222">
        <f t="shared" si="15"/>
        <v>41285</v>
      </c>
      <c r="E111" s="310">
        <f t="shared" si="15"/>
        <v>0.28599999999999998</v>
      </c>
      <c r="F111" s="232">
        <f t="shared" si="16"/>
        <v>0</v>
      </c>
      <c r="G111" s="232">
        <f t="shared" si="17"/>
        <v>0</v>
      </c>
      <c r="H111" s="232">
        <f t="shared" si="23"/>
        <v>0</v>
      </c>
      <c r="I111" s="232">
        <f>'F4.2'!V16</f>
        <v>0</v>
      </c>
      <c r="J111" s="232">
        <f>'F4.2'!AU16</f>
        <v>0</v>
      </c>
      <c r="K111" s="310"/>
      <c r="L111" s="310"/>
      <c r="M111" s="310">
        <f t="shared" si="24"/>
        <v>0</v>
      </c>
      <c r="N111" s="310">
        <f t="shared" si="25"/>
        <v>0</v>
      </c>
      <c r="O111" s="161">
        <f t="shared" si="21"/>
        <v>0</v>
      </c>
      <c r="P111" s="162">
        <f t="shared" si="22"/>
        <v>0</v>
      </c>
    </row>
    <row r="112" spans="1:16" ht="31.5" hidden="1" outlineLevel="1" x14ac:dyDescent="0.25">
      <c r="A112" s="306">
        <f t="shared" si="26"/>
        <v>2.2000000000000002</v>
      </c>
      <c r="B112" s="307" t="str">
        <f t="shared" si="14"/>
        <v>Replacement of major extraction valves &amp;NRVs of unit 3</v>
      </c>
      <c r="C112" s="306" t="str">
        <f t="shared" si="15"/>
        <v>MERC/TECH 1/CAPEX/20122013/02325</v>
      </c>
      <c r="D112" s="222">
        <f t="shared" si="15"/>
        <v>41285</v>
      </c>
      <c r="E112" s="310">
        <f t="shared" si="15"/>
        <v>0.51900000000000002</v>
      </c>
      <c r="F112" s="232">
        <f t="shared" si="16"/>
        <v>0</v>
      </c>
      <c r="G112" s="232">
        <f t="shared" si="17"/>
        <v>0</v>
      </c>
      <c r="H112" s="232">
        <f t="shared" si="23"/>
        <v>0</v>
      </c>
      <c r="I112" s="232">
        <f>'F4.2'!V17</f>
        <v>0</v>
      </c>
      <c r="J112" s="232">
        <f>'F4.2'!AU17</f>
        <v>0</v>
      </c>
      <c r="K112" s="310"/>
      <c r="L112" s="310"/>
      <c r="M112" s="310">
        <f t="shared" si="24"/>
        <v>0</v>
      </c>
      <c r="N112" s="310">
        <f t="shared" si="25"/>
        <v>0</v>
      </c>
      <c r="O112" s="161">
        <f t="shared" si="21"/>
        <v>0</v>
      </c>
      <c r="P112" s="162">
        <f t="shared" si="22"/>
        <v>0</v>
      </c>
    </row>
    <row r="113" spans="1:16" ht="31.5" hidden="1" outlineLevel="1" x14ac:dyDescent="0.25">
      <c r="A113" s="306">
        <f t="shared" si="26"/>
        <v>2.2999999999999998</v>
      </c>
      <c r="B113" s="307" t="str">
        <f t="shared" si="14"/>
        <v>60% replacement of boiler skin insulation (Unit 2)</v>
      </c>
      <c r="C113" s="306" t="str">
        <f t="shared" si="15"/>
        <v>MERC/TECH 1/CAPEX/20122013/02325</v>
      </c>
      <c r="D113" s="222">
        <f t="shared" si="15"/>
        <v>41285</v>
      </c>
      <c r="E113" s="310">
        <f t="shared" si="15"/>
        <v>0.29299999999999998</v>
      </c>
      <c r="F113" s="232">
        <f t="shared" si="16"/>
        <v>0</v>
      </c>
      <c r="G113" s="232">
        <f t="shared" si="17"/>
        <v>0</v>
      </c>
      <c r="H113" s="232">
        <f t="shared" si="23"/>
        <v>0</v>
      </c>
      <c r="I113" s="232">
        <f>'F4.2'!V18</f>
        <v>0</v>
      </c>
      <c r="J113" s="232">
        <f>'F4.2'!AU18</f>
        <v>0</v>
      </c>
      <c r="K113" s="310"/>
      <c r="L113" s="310"/>
      <c r="M113" s="310">
        <f t="shared" si="24"/>
        <v>0</v>
      </c>
      <c r="N113" s="310">
        <f t="shared" si="25"/>
        <v>0</v>
      </c>
      <c r="O113" s="161">
        <f t="shared" si="21"/>
        <v>0</v>
      </c>
      <c r="P113" s="162">
        <f t="shared" si="22"/>
        <v>0</v>
      </c>
    </row>
    <row r="114" spans="1:16" ht="31.5" hidden="1" outlineLevel="1" x14ac:dyDescent="0.25">
      <c r="A114" s="306">
        <f t="shared" si="26"/>
        <v>2.4</v>
      </c>
      <c r="B114" s="307" t="str">
        <f t="shared" si="14"/>
        <v>Replacement of DM make up ( unit 3) and GSH water pump.( units 2 &amp;3)</v>
      </c>
      <c r="C114" s="306" t="str">
        <f t="shared" si="15"/>
        <v>MERC/TECH 1/CAPEX/20122013/02325</v>
      </c>
      <c r="D114" s="222">
        <f t="shared" si="15"/>
        <v>41285</v>
      </c>
      <c r="E114" s="310">
        <f t="shared" si="15"/>
        <v>0.20599999999999999</v>
      </c>
      <c r="F114" s="232">
        <f t="shared" si="16"/>
        <v>0.26354099999999997</v>
      </c>
      <c r="G114" s="232">
        <f t="shared" si="17"/>
        <v>0.26354099999999997</v>
      </c>
      <c r="H114" s="232">
        <f t="shared" si="23"/>
        <v>0</v>
      </c>
      <c r="I114" s="232">
        <f>'F4.2'!V19</f>
        <v>0</v>
      </c>
      <c r="J114" s="232">
        <f>'F4.2'!AU19</f>
        <v>0</v>
      </c>
      <c r="K114" s="310"/>
      <c r="L114" s="310"/>
      <c r="M114" s="310">
        <f t="shared" si="24"/>
        <v>0</v>
      </c>
      <c r="N114" s="310">
        <f t="shared" si="25"/>
        <v>0</v>
      </c>
      <c r="O114" s="161">
        <f t="shared" si="21"/>
        <v>0</v>
      </c>
      <c r="P114" s="162">
        <f t="shared" si="22"/>
        <v>0</v>
      </c>
    </row>
    <row r="115" spans="1:16" ht="31.5" hidden="1" outlineLevel="1" x14ac:dyDescent="0.25">
      <c r="A115" s="306">
        <f t="shared" si="26"/>
        <v>2.5</v>
      </c>
      <c r="B115" s="307" t="str">
        <f t="shared" si="14"/>
        <v>Replacement of LTSH coils (unit 3)</v>
      </c>
      <c r="C115" s="306" t="str">
        <f t="shared" si="15"/>
        <v>MERC/TECH 1/CAPEX/20122013/02325</v>
      </c>
      <c r="D115" s="222">
        <f t="shared" si="15"/>
        <v>41285</v>
      </c>
      <c r="E115" s="310">
        <f t="shared" si="15"/>
        <v>8.3689999999999998</v>
      </c>
      <c r="F115" s="232">
        <f t="shared" si="16"/>
        <v>5.319992955</v>
      </c>
      <c r="G115" s="232">
        <f t="shared" si="17"/>
        <v>5.319992955</v>
      </c>
      <c r="H115" s="232">
        <f t="shared" si="23"/>
        <v>0</v>
      </c>
      <c r="I115" s="232">
        <f>'F4.2'!V20</f>
        <v>0</v>
      </c>
      <c r="J115" s="232">
        <f>'F4.2'!AU20</f>
        <v>0</v>
      </c>
      <c r="K115" s="310"/>
      <c r="L115" s="310"/>
      <c r="M115" s="310">
        <f t="shared" si="24"/>
        <v>0</v>
      </c>
      <c r="N115" s="310">
        <f t="shared" si="25"/>
        <v>0</v>
      </c>
      <c r="O115" s="161">
        <f t="shared" si="21"/>
        <v>0</v>
      </c>
      <c r="P115" s="162">
        <f t="shared" si="22"/>
        <v>0</v>
      </c>
    </row>
    <row r="116" spans="1:16" ht="31.5" hidden="1" outlineLevel="1" x14ac:dyDescent="0.25">
      <c r="A116" s="306">
        <f t="shared" si="26"/>
        <v>2.6</v>
      </c>
      <c r="B116" s="307" t="str">
        <f t="shared" si="14"/>
        <v>Replacement of ECO coils (unit 3)</v>
      </c>
      <c r="C116" s="306" t="str">
        <f t="shared" si="15"/>
        <v>MERC/TECH 1/CAPEX/20122013/02325</v>
      </c>
      <c r="D116" s="222">
        <f t="shared" si="15"/>
        <v>41285</v>
      </c>
      <c r="E116" s="310">
        <f t="shared" si="15"/>
        <v>6.032</v>
      </c>
      <c r="F116" s="232">
        <f t="shared" si="16"/>
        <v>3.47281854</v>
      </c>
      <c r="G116" s="232">
        <f t="shared" si="17"/>
        <v>3.47281854</v>
      </c>
      <c r="H116" s="232">
        <f t="shared" si="23"/>
        <v>0</v>
      </c>
      <c r="I116" s="232">
        <f>'F4.2'!V21</f>
        <v>0</v>
      </c>
      <c r="J116" s="232">
        <f>'F4.2'!AU21</f>
        <v>0</v>
      </c>
      <c r="K116" s="310"/>
      <c r="L116" s="310"/>
      <c r="M116" s="310">
        <f t="shared" si="24"/>
        <v>0</v>
      </c>
      <c r="N116" s="310">
        <f t="shared" si="25"/>
        <v>0</v>
      </c>
      <c r="O116" s="161">
        <f t="shared" si="21"/>
        <v>0</v>
      </c>
      <c r="P116" s="162">
        <f t="shared" si="22"/>
        <v>0</v>
      </c>
    </row>
    <row r="117" spans="1:16" ht="31.5" hidden="1" outlineLevel="1" x14ac:dyDescent="0.25">
      <c r="A117" s="306">
        <f t="shared" si="26"/>
        <v>2.7</v>
      </c>
      <c r="B117" s="307" t="str">
        <f t="shared" si="14"/>
        <v>Replacement of old LT AHP pump impeller by energy efficient stainless steel impeller</v>
      </c>
      <c r="C117" s="306" t="str">
        <f t="shared" si="15"/>
        <v>MERC/TECH 1/CAPEX/20122013/02325</v>
      </c>
      <c r="D117" s="222">
        <f t="shared" si="15"/>
        <v>41285</v>
      </c>
      <c r="E117" s="310">
        <f t="shared" si="15"/>
        <v>0.1488051</v>
      </c>
      <c r="F117" s="232">
        <f t="shared" si="16"/>
        <v>0.1488051</v>
      </c>
      <c r="G117" s="232">
        <f t="shared" si="17"/>
        <v>0.1488051</v>
      </c>
      <c r="H117" s="232">
        <f t="shared" si="23"/>
        <v>0</v>
      </c>
      <c r="I117" s="232">
        <f>'F4.2'!V22</f>
        <v>0</v>
      </c>
      <c r="J117" s="232">
        <f>'F4.2'!AU22</f>
        <v>0</v>
      </c>
      <c r="K117" s="310"/>
      <c r="L117" s="310"/>
      <c r="M117" s="310">
        <f t="shared" si="24"/>
        <v>0</v>
      </c>
      <c r="N117" s="310">
        <f t="shared" si="25"/>
        <v>0</v>
      </c>
      <c r="O117" s="161">
        <f t="shared" si="21"/>
        <v>0</v>
      </c>
      <c r="P117" s="162">
        <f t="shared" si="22"/>
        <v>0</v>
      </c>
    </row>
    <row r="118" spans="1:16" ht="31.5" hidden="1" outlineLevel="1" x14ac:dyDescent="0.25">
      <c r="A118" s="312"/>
      <c r="B118" s="307" t="str">
        <f t="shared" si="14"/>
        <v>IDC</v>
      </c>
      <c r="C118" s="306" t="str">
        <f t="shared" si="15"/>
        <v>MERC/TECH 1/CAPEX/20122013/02325</v>
      </c>
      <c r="D118" s="222">
        <f t="shared" si="15"/>
        <v>41285</v>
      </c>
      <c r="E118" s="322">
        <f t="shared" si="15"/>
        <v>0.93</v>
      </c>
      <c r="F118" s="232">
        <f t="shared" si="16"/>
        <v>0</v>
      </c>
      <c r="G118" s="232">
        <f t="shared" si="17"/>
        <v>0</v>
      </c>
      <c r="H118" s="232">
        <f t="shared" si="23"/>
        <v>0</v>
      </c>
      <c r="I118" s="232">
        <f>'F4.2'!V23</f>
        <v>0</v>
      </c>
      <c r="J118" s="232">
        <f>'F4.2'!AU23</f>
        <v>0</v>
      </c>
      <c r="K118" s="322"/>
      <c r="L118" s="322"/>
      <c r="M118" s="322">
        <f t="shared" si="24"/>
        <v>0</v>
      </c>
      <c r="N118" s="322">
        <f t="shared" si="25"/>
        <v>0</v>
      </c>
      <c r="O118" s="161">
        <f t="shared" si="21"/>
        <v>0</v>
      </c>
      <c r="P118" s="162">
        <f t="shared" si="22"/>
        <v>0</v>
      </c>
    </row>
    <row r="119" spans="1:16" ht="31.5" hidden="1" outlineLevel="1" x14ac:dyDescent="0.25">
      <c r="A119" s="301">
        <f t="shared" ref="A119:A132" si="27">A24</f>
        <v>3</v>
      </c>
      <c r="B119" s="302" t="str">
        <f t="shared" si="14"/>
        <v>Measuring and Monitoring of Coal consumption</v>
      </c>
      <c r="C119" s="301" t="str">
        <f t="shared" si="15"/>
        <v>MERC/CAPEX/20122013/00912</v>
      </c>
      <c r="D119" s="226">
        <f t="shared" si="15"/>
        <v>41114</v>
      </c>
      <c r="E119" s="232">
        <f t="shared" si="15"/>
        <v>45.918030000000002</v>
      </c>
      <c r="F119" s="232">
        <f t="shared" si="16"/>
        <v>0</v>
      </c>
      <c r="G119" s="232">
        <f t="shared" si="17"/>
        <v>0</v>
      </c>
      <c r="H119" s="232">
        <f t="shared" si="23"/>
        <v>0</v>
      </c>
      <c r="I119" s="232">
        <f>'F4.2'!V24</f>
        <v>0</v>
      </c>
      <c r="J119" s="232">
        <f>'F4.2'!AU24</f>
        <v>0</v>
      </c>
      <c r="K119" s="232"/>
      <c r="L119" s="232"/>
      <c r="M119" s="232">
        <f t="shared" si="24"/>
        <v>0</v>
      </c>
      <c r="N119" s="232">
        <f t="shared" si="25"/>
        <v>0</v>
      </c>
      <c r="O119" s="161">
        <f t="shared" si="21"/>
        <v>0</v>
      </c>
      <c r="P119" s="162">
        <f t="shared" si="22"/>
        <v>0</v>
      </c>
    </row>
    <row r="120" spans="1:16" ht="31.5" hidden="1" outlineLevel="1" x14ac:dyDescent="0.25">
      <c r="A120" s="312">
        <f t="shared" si="27"/>
        <v>3.1</v>
      </c>
      <c r="B120" s="307" t="str">
        <f t="shared" si="14"/>
        <v>Belt Weighers</v>
      </c>
      <c r="C120" s="312" t="str">
        <f t="shared" si="15"/>
        <v>MERC/CAPEX/20122013/00912</v>
      </c>
      <c r="D120" s="323">
        <f t="shared" si="15"/>
        <v>41114</v>
      </c>
      <c r="E120" s="310">
        <f t="shared" si="15"/>
        <v>0.8044</v>
      </c>
      <c r="F120" s="232">
        <f t="shared" si="16"/>
        <v>0</v>
      </c>
      <c r="G120" s="232">
        <f t="shared" si="17"/>
        <v>0</v>
      </c>
      <c r="H120" s="232">
        <f t="shared" si="23"/>
        <v>0</v>
      </c>
      <c r="I120" s="232">
        <f>'F4.2'!V25</f>
        <v>0</v>
      </c>
      <c r="J120" s="232">
        <f>'F4.2'!AU25</f>
        <v>0</v>
      </c>
      <c r="K120" s="310"/>
      <c r="L120" s="310"/>
      <c r="M120" s="310">
        <f t="shared" si="24"/>
        <v>0</v>
      </c>
      <c r="N120" s="310">
        <f t="shared" si="25"/>
        <v>0</v>
      </c>
      <c r="O120" s="161">
        <f t="shared" si="21"/>
        <v>0</v>
      </c>
      <c r="P120" s="162">
        <f t="shared" si="22"/>
        <v>0</v>
      </c>
    </row>
    <row r="121" spans="1:16" ht="31.5" hidden="1" outlineLevel="1" x14ac:dyDescent="0.25">
      <c r="A121" s="312">
        <f t="shared" si="27"/>
        <v>3.2</v>
      </c>
      <c r="B121" s="307" t="str">
        <f t="shared" si="14"/>
        <v xml:space="preserve">Fully automatic pit-less in motion weigh bridges </v>
      </c>
      <c r="C121" s="312" t="str">
        <f t="shared" si="15"/>
        <v>MERC/CAPEX/20122013/00912</v>
      </c>
      <c r="D121" s="323">
        <f t="shared" si="15"/>
        <v>41114</v>
      </c>
      <c r="E121" s="310">
        <f t="shared" si="15"/>
        <v>0.41149999999999998</v>
      </c>
      <c r="F121" s="232">
        <f t="shared" si="16"/>
        <v>0</v>
      </c>
      <c r="G121" s="232">
        <f t="shared" si="17"/>
        <v>0</v>
      </c>
      <c r="H121" s="232">
        <f t="shared" si="23"/>
        <v>0</v>
      </c>
      <c r="I121" s="232">
        <f>'F4.2'!V26</f>
        <v>0</v>
      </c>
      <c r="J121" s="232">
        <f>'F4.2'!AU26</f>
        <v>0</v>
      </c>
      <c r="K121" s="310"/>
      <c r="L121" s="310"/>
      <c r="M121" s="310">
        <f t="shared" si="24"/>
        <v>0</v>
      </c>
      <c r="N121" s="310">
        <f t="shared" si="25"/>
        <v>0</v>
      </c>
      <c r="O121" s="161">
        <f t="shared" si="21"/>
        <v>0</v>
      </c>
      <c r="P121" s="162">
        <f t="shared" si="22"/>
        <v>0</v>
      </c>
    </row>
    <row r="122" spans="1:16" ht="31.5" hidden="1" outlineLevel="1" x14ac:dyDescent="0.25">
      <c r="A122" s="312">
        <f t="shared" si="27"/>
        <v>3.3</v>
      </c>
      <c r="B122" s="307" t="str">
        <f t="shared" si="14"/>
        <v>Installation side arm charger for Wagon tippler 1A &amp; 1B</v>
      </c>
      <c r="C122" s="312" t="str">
        <f t="shared" si="15"/>
        <v>MERC/CAPEX/20122013/00912</v>
      </c>
      <c r="D122" s="323">
        <f t="shared" si="15"/>
        <v>41114</v>
      </c>
      <c r="E122" s="310">
        <f t="shared" si="15"/>
        <v>21.96</v>
      </c>
      <c r="F122" s="232">
        <f t="shared" si="16"/>
        <v>0</v>
      </c>
      <c r="G122" s="232">
        <f t="shared" si="17"/>
        <v>0</v>
      </c>
      <c r="H122" s="232">
        <f t="shared" si="23"/>
        <v>0</v>
      </c>
      <c r="I122" s="232">
        <f>'F4.2'!V27</f>
        <v>0</v>
      </c>
      <c r="J122" s="232">
        <f>'F4.2'!AU27</f>
        <v>0</v>
      </c>
      <c r="K122" s="310"/>
      <c r="L122" s="310"/>
      <c r="M122" s="310">
        <f t="shared" si="24"/>
        <v>0</v>
      </c>
      <c r="N122" s="310">
        <f t="shared" si="25"/>
        <v>0</v>
      </c>
      <c r="O122" s="161">
        <f t="shared" si="21"/>
        <v>0</v>
      </c>
      <c r="P122" s="162">
        <f t="shared" si="22"/>
        <v>0</v>
      </c>
    </row>
    <row r="123" spans="1:16" ht="31.5" hidden="1" outlineLevel="1" x14ac:dyDescent="0.25">
      <c r="A123" s="312">
        <f t="shared" si="27"/>
        <v>3.4</v>
      </c>
      <c r="B123" s="307" t="str">
        <f t="shared" si="14"/>
        <v>Dust Extraction System at Secondary Crusher house &amp; Conveyor 6A/B at stage II CHP</v>
      </c>
      <c r="C123" s="312" t="str">
        <f t="shared" si="15"/>
        <v>MERC/CAPEX/20122013/00912</v>
      </c>
      <c r="D123" s="323">
        <f t="shared" si="15"/>
        <v>41114</v>
      </c>
      <c r="E123" s="310">
        <f t="shared" si="15"/>
        <v>2.0714999999999999</v>
      </c>
      <c r="F123" s="232">
        <f t="shared" si="16"/>
        <v>0</v>
      </c>
      <c r="G123" s="232">
        <f t="shared" si="17"/>
        <v>0</v>
      </c>
      <c r="H123" s="232">
        <f t="shared" si="23"/>
        <v>0</v>
      </c>
      <c r="I123" s="232">
        <f>'F4.2'!V28</f>
        <v>0</v>
      </c>
      <c r="J123" s="232">
        <f>'F4.2'!AU28</f>
        <v>0</v>
      </c>
      <c r="K123" s="310"/>
      <c r="L123" s="310"/>
      <c r="M123" s="310">
        <f t="shared" si="24"/>
        <v>0</v>
      </c>
      <c r="N123" s="310">
        <f t="shared" si="25"/>
        <v>0</v>
      </c>
      <c r="O123" s="161">
        <f t="shared" si="21"/>
        <v>0</v>
      </c>
      <c r="P123" s="162">
        <f t="shared" si="22"/>
        <v>0</v>
      </c>
    </row>
    <row r="124" spans="1:16" ht="94.5" hidden="1" outlineLevel="1" x14ac:dyDescent="0.25">
      <c r="A124" s="312">
        <f t="shared" si="27"/>
        <v>3.5</v>
      </c>
      <c r="B124" s="307" t="str">
        <f t="shared" si="14"/>
        <v>Fogging system at 
a) WT old along with PCR, SCR and bunker level belt at Stage I CHP
b) Conveyor 7A/B
c) 100 Mtrx100 Mtr Coal stock area
d) 200 Mtrx200 Mtr Coal stock area</v>
      </c>
      <c r="C124" s="312" t="str">
        <f t="shared" si="15"/>
        <v>MERC/CAPEX/20122013/00912</v>
      </c>
      <c r="D124" s="323">
        <f t="shared" si="15"/>
        <v>41114</v>
      </c>
      <c r="E124" s="310">
        <f t="shared" si="15"/>
        <v>2.2831000000000001</v>
      </c>
      <c r="F124" s="232">
        <f t="shared" si="16"/>
        <v>0.4695358</v>
      </c>
      <c r="G124" s="232">
        <f t="shared" si="17"/>
        <v>0.4695358</v>
      </c>
      <c r="H124" s="232">
        <f t="shared" si="23"/>
        <v>0</v>
      </c>
      <c r="I124" s="232">
        <f>'F4.2'!V29</f>
        <v>0</v>
      </c>
      <c r="J124" s="232">
        <f>'F4.2'!AU29</f>
        <v>0</v>
      </c>
      <c r="K124" s="310"/>
      <c r="L124" s="310"/>
      <c r="M124" s="310">
        <f t="shared" si="24"/>
        <v>0</v>
      </c>
      <c r="N124" s="310">
        <f t="shared" si="25"/>
        <v>0</v>
      </c>
      <c r="O124" s="161">
        <f t="shared" si="21"/>
        <v>0</v>
      </c>
      <c r="P124" s="162">
        <f t="shared" si="22"/>
        <v>0</v>
      </c>
    </row>
    <row r="125" spans="1:16" ht="31.5" hidden="1" outlineLevel="1" x14ac:dyDescent="0.25">
      <c r="A125" s="312">
        <f t="shared" si="27"/>
        <v>3.6</v>
      </c>
      <c r="B125" s="307" t="str">
        <f t="shared" si="14"/>
        <v xml:space="preserve">Bunker level montoring system for 12 bunkers </v>
      </c>
      <c r="C125" s="312" t="str">
        <f t="shared" ref="C125:E144" si="28">C30</f>
        <v>MERC/CAPEX/20122013/00912</v>
      </c>
      <c r="D125" s="323">
        <f t="shared" si="28"/>
        <v>41114</v>
      </c>
      <c r="E125" s="310">
        <f t="shared" si="28"/>
        <v>2.5038</v>
      </c>
      <c r="F125" s="232">
        <f t="shared" si="16"/>
        <v>0</v>
      </c>
      <c r="G125" s="232">
        <f t="shared" si="17"/>
        <v>0</v>
      </c>
      <c r="H125" s="232">
        <f t="shared" si="23"/>
        <v>0</v>
      </c>
      <c r="I125" s="232">
        <f>'F4.2'!V30</f>
        <v>0</v>
      </c>
      <c r="J125" s="232">
        <f>'F4.2'!AU30</f>
        <v>0</v>
      </c>
      <c r="K125" s="310"/>
      <c r="L125" s="310"/>
      <c r="M125" s="310">
        <f t="shared" si="24"/>
        <v>0</v>
      </c>
      <c r="N125" s="310">
        <f t="shared" si="25"/>
        <v>0</v>
      </c>
      <c r="O125" s="161">
        <f t="shared" si="21"/>
        <v>0</v>
      </c>
      <c r="P125" s="162">
        <f t="shared" si="22"/>
        <v>0</v>
      </c>
    </row>
    <row r="126" spans="1:16" ht="31.5" hidden="1" outlineLevel="1" x14ac:dyDescent="0.25">
      <c r="A126" s="312">
        <f t="shared" si="27"/>
        <v>3.7</v>
      </c>
      <c r="B126" s="307" t="str">
        <f t="shared" si="14"/>
        <v xml:space="preserve">Rotary pneumatic or electrical hammers </v>
      </c>
      <c r="C126" s="312" t="str">
        <f t="shared" si="28"/>
        <v>MERC/CAPEX/20122013/00912</v>
      </c>
      <c r="D126" s="323">
        <f t="shared" si="28"/>
        <v>41114</v>
      </c>
      <c r="E126" s="310">
        <f t="shared" si="28"/>
        <v>9.7000000000000003E-2</v>
      </c>
      <c r="F126" s="232">
        <f t="shared" si="16"/>
        <v>0</v>
      </c>
      <c r="G126" s="232">
        <f t="shared" si="17"/>
        <v>0</v>
      </c>
      <c r="H126" s="232">
        <f t="shared" si="23"/>
        <v>0</v>
      </c>
      <c r="I126" s="232">
        <f>'F4.2'!V31</f>
        <v>0</v>
      </c>
      <c r="J126" s="232">
        <f>'F4.2'!AU31</f>
        <v>0</v>
      </c>
      <c r="K126" s="310"/>
      <c r="L126" s="310"/>
      <c r="M126" s="310">
        <f t="shared" si="24"/>
        <v>0</v>
      </c>
      <c r="N126" s="310">
        <f t="shared" si="25"/>
        <v>0</v>
      </c>
      <c r="O126" s="161">
        <f t="shared" si="21"/>
        <v>0</v>
      </c>
      <c r="P126" s="162">
        <f t="shared" si="22"/>
        <v>0</v>
      </c>
    </row>
    <row r="127" spans="1:16" ht="31.5" hidden="1" outlineLevel="1" x14ac:dyDescent="0.25">
      <c r="A127" s="312">
        <f t="shared" si="27"/>
        <v>3.8</v>
      </c>
      <c r="B127" s="307" t="str">
        <f t="shared" si="14"/>
        <v xml:space="preserve">Enhancement of unloading capacity of CHP from 360 TPH to 500 TPH </v>
      </c>
      <c r="C127" s="312" t="str">
        <f t="shared" si="28"/>
        <v>MERC/CAPEX/20122013/00912</v>
      </c>
      <c r="D127" s="323">
        <f t="shared" si="28"/>
        <v>41114</v>
      </c>
      <c r="E127" s="310">
        <f t="shared" si="28"/>
        <v>7.6508000000000003</v>
      </c>
      <c r="F127" s="232">
        <f t="shared" si="16"/>
        <v>0</v>
      </c>
      <c r="G127" s="232">
        <f t="shared" si="17"/>
        <v>0</v>
      </c>
      <c r="H127" s="232">
        <f t="shared" si="23"/>
        <v>0</v>
      </c>
      <c r="I127" s="232">
        <f>'F4.2'!V32</f>
        <v>0</v>
      </c>
      <c r="J127" s="232">
        <f>'F4.2'!AU32</f>
        <v>0</v>
      </c>
      <c r="K127" s="310"/>
      <c r="L127" s="310"/>
      <c r="M127" s="310">
        <f t="shared" si="24"/>
        <v>0</v>
      </c>
      <c r="N127" s="310">
        <f t="shared" si="25"/>
        <v>0</v>
      </c>
      <c r="O127" s="161">
        <f t="shared" si="21"/>
        <v>0</v>
      </c>
      <c r="P127" s="162">
        <f t="shared" si="22"/>
        <v>0</v>
      </c>
    </row>
    <row r="128" spans="1:16" ht="78.75" hidden="1" outlineLevel="1" x14ac:dyDescent="0.25">
      <c r="A128" s="312">
        <f t="shared" si="27"/>
        <v>3.9</v>
      </c>
      <c r="B128" s="307" t="str">
        <f t="shared" si="14"/>
        <v>Quick detection of poor coal quality through CCTV on overhead watch
tower focused onto the wagons, over which the rake passes at low
speed &amp; various conveyor tunnels</v>
      </c>
      <c r="C128" s="312" t="str">
        <f t="shared" si="28"/>
        <v>MERC/CAPEX/20122013/00912</v>
      </c>
      <c r="D128" s="323">
        <f t="shared" si="28"/>
        <v>41114</v>
      </c>
      <c r="E128" s="310">
        <f t="shared" si="28"/>
        <v>0.29680000000000001</v>
      </c>
      <c r="F128" s="232">
        <f t="shared" si="16"/>
        <v>0</v>
      </c>
      <c r="G128" s="232">
        <f t="shared" si="17"/>
        <v>0</v>
      </c>
      <c r="H128" s="232">
        <f t="shared" si="23"/>
        <v>0</v>
      </c>
      <c r="I128" s="232">
        <f>'F4.2'!V33</f>
        <v>0</v>
      </c>
      <c r="J128" s="232">
        <f>'F4.2'!AU33</f>
        <v>0</v>
      </c>
      <c r="K128" s="310"/>
      <c r="L128" s="310"/>
      <c r="M128" s="310">
        <f t="shared" si="24"/>
        <v>0</v>
      </c>
      <c r="N128" s="310">
        <f t="shared" si="25"/>
        <v>0</v>
      </c>
      <c r="O128" s="161">
        <f t="shared" si="21"/>
        <v>0</v>
      </c>
      <c r="P128" s="162">
        <f t="shared" si="22"/>
        <v>0</v>
      </c>
    </row>
    <row r="129" spans="1:16" ht="31.5" hidden="1" outlineLevel="1" x14ac:dyDescent="0.25">
      <c r="A129" s="315">
        <f t="shared" si="27"/>
        <v>3.1</v>
      </c>
      <c r="B129" s="307" t="str">
        <f t="shared" si="14"/>
        <v xml:space="preserve">Motor controller for conveyor motors of Stage II CHP </v>
      </c>
      <c r="C129" s="312" t="str">
        <f t="shared" si="28"/>
        <v>MERC/CAPEX/20122013/00912</v>
      </c>
      <c r="D129" s="323">
        <f t="shared" si="28"/>
        <v>41114</v>
      </c>
      <c r="E129" s="310">
        <f t="shared" si="28"/>
        <v>0.9607</v>
      </c>
      <c r="F129" s="232">
        <f t="shared" si="16"/>
        <v>0.9607</v>
      </c>
      <c r="G129" s="232">
        <f t="shared" si="17"/>
        <v>0.9607</v>
      </c>
      <c r="H129" s="232">
        <f t="shared" si="23"/>
        <v>0</v>
      </c>
      <c r="I129" s="232">
        <f>'F4.2'!V34</f>
        <v>0</v>
      </c>
      <c r="J129" s="232">
        <f>'F4.2'!AU34</f>
        <v>0</v>
      </c>
      <c r="K129" s="310"/>
      <c r="L129" s="310"/>
      <c r="M129" s="310">
        <f t="shared" si="24"/>
        <v>0</v>
      </c>
      <c r="N129" s="310">
        <f t="shared" si="25"/>
        <v>0</v>
      </c>
      <c r="O129" s="161">
        <f t="shared" si="21"/>
        <v>0</v>
      </c>
      <c r="P129" s="162">
        <f t="shared" si="22"/>
        <v>0</v>
      </c>
    </row>
    <row r="130" spans="1:16" ht="31.5" hidden="1" outlineLevel="1" x14ac:dyDescent="0.25">
      <c r="A130" s="312">
        <f t="shared" si="27"/>
        <v>3.11</v>
      </c>
      <c r="B130" s="307" t="str">
        <f t="shared" si="14"/>
        <v>Procurement of a CHN apparatus for ultimate analysis for operational optimization and coal mapping studies.</v>
      </c>
      <c r="C130" s="312" t="str">
        <f t="shared" si="28"/>
        <v>MERC/CAPEX/20122013/00912</v>
      </c>
      <c r="D130" s="323">
        <f t="shared" si="28"/>
        <v>41114</v>
      </c>
      <c r="E130" s="310">
        <f t="shared" si="28"/>
        <v>0.63617000000000001</v>
      </c>
      <c r="F130" s="232">
        <f t="shared" si="16"/>
        <v>0</v>
      </c>
      <c r="G130" s="232">
        <f t="shared" si="17"/>
        <v>0</v>
      </c>
      <c r="H130" s="232">
        <f t="shared" si="23"/>
        <v>0</v>
      </c>
      <c r="I130" s="232">
        <f>'F4.2'!V35</f>
        <v>0</v>
      </c>
      <c r="J130" s="232">
        <f>'F4.2'!AU35</f>
        <v>0</v>
      </c>
      <c r="K130" s="310"/>
      <c r="L130" s="310"/>
      <c r="M130" s="310">
        <f t="shared" si="24"/>
        <v>0</v>
      </c>
      <c r="N130" s="310">
        <f t="shared" si="25"/>
        <v>0</v>
      </c>
      <c r="O130" s="161">
        <f t="shared" si="21"/>
        <v>0</v>
      </c>
      <c r="P130" s="162">
        <f t="shared" si="22"/>
        <v>0</v>
      </c>
    </row>
    <row r="131" spans="1:16" ht="31.5" hidden="1" outlineLevel="1" x14ac:dyDescent="0.25">
      <c r="A131" s="312">
        <f t="shared" si="27"/>
        <v>3.12</v>
      </c>
      <c r="B131" s="307" t="str">
        <f t="shared" si="14"/>
        <v xml:space="preserve">Additional bomb calorimeter </v>
      </c>
      <c r="C131" s="312" t="str">
        <f t="shared" si="28"/>
        <v>MERC/CAPEX/20122013/00912</v>
      </c>
      <c r="D131" s="323">
        <f t="shared" si="28"/>
        <v>41114</v>
      </c>
      <c r="E131" s="310">
        <f t="shared" si="28"/>
        <v>0.44012000000000001</v>
      </c>
      <c r="F131" s="232">
        <f t="shared" si="16"/>
        <v>0.19</v>
      </c>
      <c r="G131" s="232">
        <f t="shared" si="17"/>
        <v>0.19</v>
      </c>
      <c r="H131" s="232">
        <f t="shared" si="23"/>
        <v>0</v>
      </c>
      <c r="I131" s="232">
        <f>'F4.2'!V36</f>
        <v>0</v>
      </c>
      <c r="J131" s="232">
        <f>'F4.2'!AU36</f>
        <v>0</v>
      </c>
      <c r="K131" s="310"/>
      <c r="L131" s="310"/>
      <c r="M131" s="310">
        <f t="shared" si="24"/>
        <v>0</v>
      </c>
      <c r="N131" s="310">
        <f t="shared" si="25"/>
        <v>0</v>
      </c>
      <c r="O131" s="161">
        <f t="shared" si="21"/>
        <v>0</v>
      </c>
      <c r="P131" s="162">
        <f t="shared" si="22"/>
        <v>0</v>
      </c>
    </row>
    <row r="132" spans="1:16" ht="31.5" hidden="1" outlineLevel="1" x14ac:dyDescent="0.25">
      <c r="A132" s="312">
        <f t="shared" si="27"/>
        <v>3.13</v>
      </c>
      <c r="B132" s="307" t="str">
        <f t="shared" si="14"/>
        <v xml:space="preserve">TGA analysis of the coal for operational optimization. </v>
      </c>
      <c r="C132" s="312" t="str">
        <f t="shared" si="28"/>
        <v>MERC/CAPEX/20122013/00912</v>
      </c>
      <c r="D132" s="323">
        <f t="shared" si="28"/>
        <v>41114</v>
      </c>
      <c r="E132" s="310">
        <f t="shared" si="28"/>
        <v>0.53213999999999995</v>
      </c>
      <c r="F132" s="232">
        <f t="shared" si="16"/>
        <v>0</v>
      </c>
      <c r="G132" s="232">
        <f t="shared" si="17"/>
        <v>0</v>
      </c>
      <c r="H132" s="232">
        <f t="shared" si="23"/>
        <v>0</v>
      </c>
      <c r="I132" s="232">
        <f>'F4.2'!V37</f>
        <v>0</v>
      </c>
      <c r="J132" s="232">
        <f>'F4.2'!AU37</f>
        <v>0</v>
      </c>
      <c r="K132" s="310"/>
      <c r="L132" s="310"/>
      <c r="M132" s="310">
        <f t="shared" si="24"/>
        <v>0</v>
      </c>
      <c r="N132" s="310">
        <f t="shared" si="25"/>
        <v>0</v>
      </c>
      <c r="O132" s="161">
        <f t="shared" si="21"/>
        <v>0</v>
      </c>
      <c r="P132" s="162">
        <f t="shared" si="22"/>
        <v>0</v>
      </c>
    </row>
    <row r="133" spans="1:16" ht="31.5" hidden="1" outlineLevel="1" x14ac:dyDescent="0.25">
      <c r="A133" s="301"/>
      <c r="B133" s="307" t="str">
        <f t="shared" si="14"/>
        <v>IDC</v>
      </c>
      <c r="C133" s="312" t="str">
        <f t="shared" si="28"/>
        <v>MERC/CAPEX/20122013/00912</v>
      </c>
      <c r="D133" s="323">
        <f t="shared" si="28"/>
        <v>41114</v>
      </c>
      <c r="E133" s="310">
        <f t="shared" si="28"/>
        <v>5.27</v>
      </c>
      <c r="F133" s="232">
        <f t="shared" si="16"/>
        <v>0</v>
      </c>
      <c r="G133" s="232">
        <f t="shared" si="17"/>
        <v>0</v>
      </c>
      <c r="H133" s="232">
        <f t="shared" si="23"/>
        <v>0</v>
      </c>
      <c r="I133" s="232">
        <f>'F4.2'!V38</f>
        <v>0</v>
      </c>
      <c r="J133" s="232">
        <f>'F4.2'!AU38</f>
        <v>0</v>
      </c>
      <c r="K133" s="310"/>
      <c r="L133" s="310"/>
      <c r="M133" s="310">
        <f t="shared" si="24"/>
        <v>0</v>
      </c>
      <c r="N133" s="310">
        <f t="shared" si="25"/>
        <v>0</v>
      </c>
      <c r="O133" s="161">
        <f t="shared" si="21"/>
        <v>0</v>
      </c>
      <c r="P133" s="162">
        <f t="shared" si="22"/>
        <v>0</v>
      </c>
    </row>
    <row r="134" spans="1:16" ht="31.5" hidden="1" outlineLevel="1" x14ac:dyDescent="0.25">
      <c r="A134" s="301">
        <f>A39</f>
        <v>4</v>
      </c>
      <c r="B134" s="302" t="str">
        <f t="shared" si="14"/>
        <v>Turbine Auxiliary Performance Improvements</v>
      </c>
      <c r="C134" s="301" t="str">
        <f t="shared" si="28"/>
        <v>MERC/CAPEX/20122013/02107</v>
      </c>
      <c r="D134" s="226">
        <f t="shared" si="28"/>
        <v>41281</v>
      </c>
      <c r="E134" s="232">
        <f t="shared" si="28"/>
        <v>20.108999999999998</v>
      </c>
      <c r="F134" s="232">
        <f t="shared" si="16"/>
        <v>0</v>
      </c>
      <c r="G134" s="232">
        <f t="shared" si="17"/>
        <v>0</v>
      </c>
      <c r="H134" s="232">
        <f t="shared" si="23"/>
        <v>0</v>
      </c>
      <c r="I134" s="232">
        <f>'F4.2'!V39</f>
        <v>0</v>
      </c>
      <c r="J134" s="232">
        <f>'F4.2'!AU39</f>
        <v>0</v>
      </c>
      <c r="K134" s="232"/>
      <c r="L134" s="232"/>
      <c r="M134" s="232">
        <f t="shared" si="24"/>
        <v>0</v>
      </c>
      <c r="N134" s="232">
        <f t="shared" si="25"/>
        <v>0</v>
      </c>
      <c r="O134" s="161">
        <f t="shared" si="21"/>
        <v>0</v>
      </c>
      <c r="P134" s="162">
        <f t="shared" si="22"/>
        <v>0</v>
      </c>
    </row>
    <row r="135" spans="1:16" ht="47.25" hidden="1" outlineLevel="1" x14ac:dyDescent="0.25">
      <c r="A135" s="312">
        <f>A40</f>
        <v>4.0999999999999996</v>
      </c>
      <c r="B135" s="307" t="str">
        <f t="shared" ref="B135:B166" si="29">B40</f>
        <v>Procurement and installation and commissioning of modified upgraded boiler feed pump (Type -200KHI/S) having energy efficient cartridge for unit 2 &amp; 3 , BTPS.</v>
      </c>
      <c r="C135" s="312" t="str">
        <f t="shared" si="28"/>
        <v>MERC/CAPEX/20122013/02107</v>
      </c>
      <c r="D135" s="323">
        <f t="shared" si="28"/>
        <v>41281</v>
      </c>
      <c r="E135" s="310">
        <f t="shared" si="28"/>
        <v>17.47</v>
      </c>
      <c r="F135" s="232">
        <f t="shared" si="16"/>
        <v>8.655683800000002</v>
      </c>
      <c r="G135" s="232">
        <f t="shared" si="17"/>
        <v>8.655683800000002</v>
      </c>
      <c r="H135" s="232">
        <f t="shared" si="23"/>
        <v>0</v>
      </c>
      <c r="I135" s="232">
        <f>'F4.2'!V40</f>
        <v>0</v>
      </c>
      <c r="J135" s="232">
        <f>'F4.2'!AU40</f>
        <v>0</v>
      </c>
      <c r="K135" s="310"/>
      <c r="L135" s="310"/>
      <c r="M135" s="310">
        <f t="shared" si="24"/>
        <v>0</v>
      </c>
      <c r="N135" s="310">
        <f t="shared" si="25"/>
        <v>0</v>
      </c>
      <c r="O135" s="161">
        <f t="shared" si="21"/>
        <v>0</v>
      </c>
      <c r="P135" s="162">
        <f t="shared" si="22"/>
        <v>0</v>
      </c>
    </row>
    <row r="136" spans="1:16" ht="31.5" hidden="1" outlineLevel="1" x14ac:dyDescent="0.25">
      <c r="A136" s="312">
        <f>A41</f>
        <v>4.2</v>
      </c>
      <c r="B136" s="307" t="str">
        <f t="shared" si="29"/>
        <v>Replacement of brine pumps with modified pumps complete with S.S material in new WTP</v>
      </c>
      <c r="C136" s="312" t="str">
        <f t="shared" si="28"/>
        <v>MERC/CAPEX/20122013/02107</v>
      </c>
      <c r="D136" s="323">
        <f t="shared" si="28"/>
        <v>41281</v>
      </c>
      <c r="E136" s="310">
        <f t="shared" si="28"/>
        <v>1.0289999999999999</v>
      </c>
      <c r="F136" s="232">
        <f t="shared" si="16"/>
        <v>0.30159950000000002</v>
      </c>
      <c r="G136" s="232">
        <f t="shared" si="17"/>
        <v>0.30159950000000002</v>
      </c>
      <c r="H136" s="232">
        <f t="shared" si="23"/>
        <v>0</v>
      </c>
      <c r="I136" s="232">
        <f>'F4.2'!V41</f>
        <v>0</v>
      </c>
      <c r="J136" s="232">
        <f>'F4.2'!AU41</f>
        <v>0</v>
      </c>
      <c r="K136" s="310"/>
      <c r="L136" s="310"/>
      <c r="M136" s="310">
        <f t="shared" si="24"/>
        <v>0</v>
      </c>
      <c r="N136" s="310">
        <f t="shared" si="25"/>
        <v>0</v>
      </c>
      <c r="O136" s="161">
        <f t="shared" si="21"/>
        <v>0</v>
      </c>
      <c r="P136" s="162">
        <f t="shared" si="22"/>
        <v>0</v>
      </c>
    </row>
    <row r="137" spans="1:16" ht="31.5" hidden="1" outlineLevel="1" x14ac:dyDescent="0.25">
      <c r="A137" s="301"/>
      <c r="B137" s="307" t="str">
        <f t="shared" si="29"/>
        <v>IDC</v>
      </c>
      <c r="C137" s="312" t="str">
        <f t="shared" si="28"/>
        <v>MERC/CAPEX/20122013/02107</v>
      </c>
      <c r="D137" s="323">
        <f t="shared" si="28"/>
        <v>41281</v>
      </c>
      <c r="E137" s="310">
        <f t="shared" si="28"/>
        <v>1.61</v>
      </c>
      <c r="F137" s="232">
        <f t="shared" ref="F137:F168" si="30">F42+I42</f>
        <v>0</v>
      </c>
      <c r="G137" s="232">
        <f t="shared" ref="G137:G168" si="31">G42+M42</f>
        <v>0</v>
      </c>
      <c r="H137" s="232">
        <f t="shared" si="23"/>
        <v>0</v>
      </c>
      <c r="I137" s="232">
        <f>'F4.2'!V42</f>
        <v>0</v>
      </c>
      <c r="J137" s="232">
        <f>'F4.2'!AU42</f>
        <v>0</v>
      </c>
      <c r="K137" s="310"/>
      <c r="L137" s="310"/>
      <c r="M137" s="310">
        <f t="shared" si="24"/>
        <v>0</v>
      </c>
      <c r="N137" s="310">
        <f t="shared" si="25"/>
        <v>0</v>
      </c>
      <c r="O137" s="161">
        <f t="shared" si="21"/>
        <v>0</v>
      </c>
      <c r="P137" s="162">
        <f t="shared" si="22"/>
        <v>0</v>
      </c>
    </row>
    <row r="138" spans="1:16" ht="47.25" hidden="1" outlineLevel="1" x14ac:dyDescent="0.25">
      <c r="A138" s="301">
        <f>A43</f>
        <v>5</v>
      </c>
      <c r="B138" s="302" t="str">
        <f t="shared" si="29"/>
        <v>Replacement of Platen water wall coils U#2,Super Heater &amp; Platen Super Heater Coils for U#2 and Cold Reheater coils for U#2 &amp; U#3</v>
      </c>
      <c r="C138" s="301" t="str">
        <f t="shared" si="28"/>
        <v>MERC/TECH-1/CAPEX/20142015/006</v>
      </c>
      <c r="D138" s="226">
        <f t="shared" si="28"/>
        <v>41928</v>
      </c>
      <c r="E138" s="232">
        <f t="shared" si="28"/>
        <v>13.692</v>
      </c>
      <c r="F138" s="232">
        <f t="shared" si="30"/>
        <v>0</v>
      </c>
      <c r="G138" s="232">
        <f t="shared" si="31"/>
        <v>0</v>
      </c>
      <c r="H138" s="232">
        <f t="shared" si="23"/>
        <v>0</v>
      </c>
      <c r="I138" s="232">
        <f>'F4.2'!V43</f>
        <v>0</v>
      </c>
      <c r="J138" s="232">
        <f>'F4.2'!AU43</f>
        <v>0</v>
      </c>
      <c r="K138" s="232"/>
      <c r="L138" s="232"/>
      <c r="M138" s="232">
        <f t="shared" si="24"/>
        <v>0</v>
      </c>
      <c r="N138" s="232">
        <f t="shared" si="25"/>
        <v>0</v>
      </c>
      <c r="O138" s="161">
        <f t="shared" si="21"/>
        <v>0</v>
      </c>
      <c r="P138" s="162">
        <f t="shared" si="22"/>
        <v>0</v>
      </c>
    </row>
    <row r="139" spans="1:16" ht="31.5" hidden="1" outlineLevel="1" x14ac:dyDescent="0.25">
      <c r="A139" s="312">
        <f>A44</f>
        <v>5.0999999999999996</v>
      </c>
      <c r="B139" s="316" t="str">
        <f t="shared" si="29"/>
        <v>Supply &amp; Erection of Platen Water wall coils Assembly from inlet header to outlet header in pent house for Unit No 2</v>
      </c>
      <c r="C139" s="312" t="str">
        <f t="shared" si="28"/>
        <v>MERC/TECH-1/CAPEX/20142015/006</v>
      </c>
      <c r="D139" s="323">
        <f t="shared" si="28"/>
        <v>41928</v>
      </c>
      <c r="E139" s="310">
        <f t="shared" si="28"/>
        <v>1.1040000000000001</v>
      </c>
      <c r="F139" s="232">
        <f t="shared" si="30"/>
        <v>0.54</v>
      </c>
      <c r="G139" s="232">
        <f t="shared" si="31"/>
        <v>0.54</v>
      </c>
      <c r="H139" s="232">
        <f t="shared" si="23"/>
        <v>0</v>
      </c>
      <c r="I139" s="232">
        <f>'F4.2'!V44</f>
        <v>0</v>
      </c>
      <c r="J139" s="232">
        <f>'F4.2'!AU44</f>
        <v>0</v>
      </c>
      <c r="K139" s="310"/>
      <c r="L139" s="310"/>
      <c r="M139" s="310">
        <f t="shared" si="24"/>
        <v>0</v>
      </c>
      <c r="N139" s="310">
        <f t="shared" si="25"/>
        <v>0</v>
      </c>
      <c r="O139" s="161">
        <f t="shared" si="21"/>
        <v>0</v>
      </c>
      <c r="P139" s="162">
        <f t="shared" si="22"/>
        <v>0</v>
      </c>
    </row>
    <row r="140" spans="1:16" ht="63" hidden="1" outlineLevel="1" x14ac:dyDescent="0.25">
      <c r="A140" s="312">
        <f>A45</f>
        <v>5.2</v>
      </c>
      <c r="B140" s="316" t="str">
        <f t="shared" si="29"/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140" s="312" t="str">
        <f t="shared" si="28"/>
        <v>MERC/TECH-1/CAPEX/20142015/006</v>
      </c>
      <c r="D140" s="323">
        <f t="shared" si="28"/>
        <v>41928</v>
      </c>
      <c r="E140" s="310">
        <f t="shared" si="28"/>
        <v>5.4770000000000003</v>
      </c>
      <c r="F140" s="232">
        <f t="shared" si="30"/>
        <v>5.4649043000000006</v>
      </c>
      <c r="G140" s="232">
        <f t="shared" si="31"/>
        <v>5.4649043000000006</v>
      </c>
      <c r="H140" s="232">
        <f t="shared" si="23"/>
        <v>0</v>
      </c>
      <c r="I140" s="232">
        <f>'F4.2'!V45</f>
        <v>0</v>
      </c>
      <c r="J140" s="232">
        <f>'F4.2'!AU45</f>
        <v>0</v>
      </c>
      <c r="K140" s="310"/>
      <c r="L140" s="310"/>
      <c r="M140" s="310">
        <f t="shared" si="24"/>
        <v>0</v>
      </c>
      <c r="N140" s="310">
        <f t="shared" si="25"/>
        <v>0</v>
      </c>
      <c r="O140" s="161">
        <f t="shared" si="21"/>
        <v>0</v>
      </c>
      <c r="P140" s="162">
        <f t="shared" si="22"/>
        <v>0</v>
      </c>
    </row>
    <row r="141" spans="1:16" ht="78.75" hidden="1" outlineLevel="1" x14ac:dyDescent="0.25">
      <c r="A141" s="312">
        <f>A46</f>
        <v>5.3</v>
      </c>
      <c r="B141" s="316" t="str">
        <f t="shared" si="29"/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141" s="312" t="str">
        <f t="shared" si="28"/>
        <v>MERC/TECH-1/CAPEX/20142015/006</v>
      </c>
      <c r="D141" s="323">
        <f t="shared" si="28"/>
        <v>41928</v>
      </c>
      <c r="E141" s="310">
        <f t="shared" si="28"/>
        <v>2.7109999999999999</v>
      </c>
      <c r="F141" s="232">
        <f t="shared" si="30"/>
        <v>2.6624558</v>
      </c>
      <c r="G141" s="232">
        <f t="shared" si="31"/>
        <v>2.6624558</v>
      </c>
      <c r="H141" s="232">
        <f t="shared" si="23"/>
        <v>0</v>
      </c>
      <c r="I141" s="232">
        <f>'F4.2'!V46</f>
        <v>0</v>
      </c>
      <c r="J141" s="232">
        <f>'F4.2'!AU46</f>
        <v>0</v>
      </c>
      <c r="K141" s="310"/>
      <c r="L141" s="310"/>
      <c r="M141" s="310">
        <f t="shared" si="24"/>
        <v>0</v>
      </c>
      <c r="N141" s="310">
        <f t="shared" si="25"/>
        <v>0</v>
      </c>
      <c r="O141" s="161">
        <f t="shared" si="21"/>
        <v>0</v>
      </c>
      <c r="P141" s="162">
        <f t="shared" si="22"/>
        <v>0</v>
      </c>
    </row>
    <row r="142" spans="1:16" ht="78.75" hidden="1" outlineLevel="1" x14ac:dyDescent="0.25">
      <c r="A142" s="312">
        <f>A47</f>
        <v>5.4</v>
      </c>
      <c r="B142" s="316" t="str">
        <f t="shared" si="29"/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142" s="312" t="str">
        <f t="shared" si="28"/>
        <v>MERC/TECH-1/CAPEX/20142015/006</v>
      </c>
      <c r="D142" s="323">
        <f t="shared" si="28"/>
        <v>41928</v>
      </c>
      <c r="E142" s="310">
        <f t="shared" si="28"/>
        <v>2.7109999999999999</v>
      </c>
      <c r="F142" s="232">
        <f t="shared" si="30"/>
        <v>2.3531</v>
      </c>
      <c r="G142" s="232">
        <f t="shared" si="31"/>
        <v>2.3531</v>
      </c>
      <c r="H142" s="232">
        <f t="shared" si="23"/>
        <v>0</v>
      </c>
      <c r="I142" s="232">
        <f>'F4.2'!V47</f>
        <v>0</v>
      </c>
      <c r="J142" s="232">
        <f>'F4.2'!AU47</f>
        <v>0</v>
      </c>
      <c r="K142" s="310"/>
      <c r="L142" s="310"/>
      <c r="M142" s="310">
        <f t="shared" si="24"/>
        <v>0</v>
      </c>
      <c r="N142" s="310">
        <f t="shared" si="25"/>
        <v>0</v>
      </c>
      <c r="O142" s="161">
        <f t="shared" si="21"/>
        <v>0</v>
      </c>
      <c r="P142" s="162">
        <f t="shared" si="22"/>
        <v>0</v>
      </c>
    </row>
    <row r="143" spans="1:16" ht="31.5" hidden="1" outlineLevel="1" x14ac:dyDescent="0.25">
      <c r="A143" s="301"/>
      <c r="B143" s="316" t="str">
        <f t="shared" si="29"/>
        <v>IDC</v>
      </c>
      <c r="C143" s="312" t="str">
        <f t="shared" si="28"/>
        <v>MERC/TECH-1/CAPEX/20142015/006</v>
      </c>
      <c r="D143" s="323">
        <f t="shared" si="28"/>
        <v>41928</v>
      </c>
      <c r="E143" s="310">
        <f t="shared" si="28"/>
        <v>1.6890000000000001</v>
      </c>
      <c r="F143" s="232">
        <f t="shared" si="30"/>
        <v>0</v>
      </c>
      <c r="G143" s="232">
        <f t="shared" si="31"/>
        <v>0</v>
      </c>
      <c r="H143" s="232">
        <f t="shared" si="23"/>
        <v>0</v>
      </c>
      <c r="I143" s="232">
        <f>'F4.2'!V48</f>
        <v>0</v>
      </c>
      <c r="J143" s="232">
        <f>'F4.2'!AU48</f>
        <v>0</v>
      </c>
      <c r="K143" s="310"/>
      <c r="L143" s="310"/>
      <c r="M143" s="310">
        <f t="shared" si="24"/>
        <v>0</v>
      </c>
      <c r="N143" s="310">
        <f t="shared" si="25"/>
        <v>0</v>
      </c>
      <c r="O143" s="161">
        <f t="shared" si="21"/>
        <v>0</v>
      </c>
      <c r="P143" s="162">
        <f t="shared" si="22"/>
        <v>0</v>
      </c>
    </row>
    <row r="144" spans="1:16" ht="47.25" hidden="1" outlineLevel="1" x14ac:dyDescent="0.25">
      <c r="A144" s="301">
        <f>A49</f>
        <v>6</v>
      </c>
      <c r="B144" s="302" t="str">
        <f t="shared" si="29"/>
        <v>Boiler Process Improvement by replacement of damaged valves and Boiler Perfm Imp by Air Pre-Heater Up gradation of U#2 &amp; U#3 at BTPS</v>
      </c>
      <c r="C144" s="301" t="str">
        <f t="shared" si="28"/>
        <v>MERC/Tech-1/CAPEX /2014-15/00433</v>
      </c>
      <c r="D144" s="226">
        <f t="shared" si="28"/>
        <v>41792</v>
      </c>
      <c r="E144" s="232">
        <f t="shared" si="28"/>
        <v>17.369999999999997</v>
      </c>
      <c r="F144" s="232">
        <f t="shared" si="30"/>
        <v>0</v>
      </c>
      <c r="G144" s="232">
        <f t="shared" si="31"/>
        <v>0</v>
      </c>
      <c r="H144" s="232">
        <f t="shared" si="23"/>
        <v>0</v>
      </c>
      <c r="I144" s="232">
        <f>'F4.2'!V49</f>
        <v>0</v>
      </c>
      <c r="J144" s="232">
        <f>'F4.2'!AU49</f>
        <v>0</v>
      </c>
      <c r="K144" s="232"/>
      <c r="L144" s="232"/>
      <c r="M144" s="232">
        <f t="shared" si="24"/>
        <v>0</v>
      </c>
      <c r="N144" s="232">
        <f t="shared" si="25"/>
        <v>0</v>
      </c>
      <c r="O144" s="161">
        <f t="shared" si="21"/>
        <v>0</v>
      </c>
      <c r="P144" s="162">
        <f t="shared" si="22"/>
        <v>0</v>
      </c>
    </row>
    <row r="145" spans="1:16" ht="31.5" hidden="1" outlineLevel="1" x14ac:dyDescent="0.25">
      <c r="A145" s="306">
        <f>A50</f>
        <v>6.1</v>
      </c>
      <c r="B145" s="316" t="str">
        <f t="shared" si="29"/>
        <v>Replacement of boiler outlet valves and damaged valves of units 2 &amp; 3</v>
      </c>
      <c r="C145" s="306" t="str">
        <f t="shared" ref="C145:E164" si="32">C50</f>
        <v>MERC/Tech-1/CAPEX /2014-15/00433</v>
      </c>
      <c r="D145" s="222">
        <f t="shared" si="32"/>
        <v>41792</v>
      </c>
      <c r="E145" s="310">
        <f t="shared" si="32"/>
        <v>2.62</v>
      </c>
      <c r="F145" s="232">
        <f t="shared" si="30"/>
        <v>1.3984000000000001</v>
      </c>
      <c r="G145" s="232">
        <f t="shared" si="31"/>
        <v>1.3984000000000001</v>
      </c>
      <c r="H145" s="232">
        <f t="shared" si="23"/>
        <v>0</v>
      </c>
      <c r="I145" s="232">
        <f>'F4.2'!V50</f>
        <v>0</v>
      </c>
      <c r="J145" s="232">
        <f>'F4.2'!AU50</f>
        <v>0</v>
      </c>
      <c r="K145" s="310"/>
      <c r="L145" s="310"/>
      <c r="M145" s="310">
        <f t="shared" si="24"/>
        <v>0</v>
      </c>
      <c r="N145" s="310">
        <f t="shared" si="25"/>
        <v>0</v>
      </c>
      <c r="O145" s="161">
        <f t="shared" si="21"/>
        <v>0</v>
      </c>
      <c r="P145" s="162">
        <f t="shared" si="22"/>
        <v>0</v>
      </c>
    </row>
    <row r="146" spans="1:16" ht="31.5" hidden="1" outlineLevel="1" x14ac:dyDescent="0.25">
      <c r="A146" s="306">
        <f>A51</f>
        <v>6.2</v>
      </c>
      <c r="B146" s="316" t="str">
        <f t="shared" si="29"/>
        <v>Air pre heater up gradation of heat exchanger matrix &amp; regenerative dynamic sealing of units 2 &amp; 3</v>
      </c>
      <c r="C146" s="306" t="str">
        <f t="shared" si="32"/>
        <v>MERC/Tech-1/CAPEX /2014-15/00433</v>
      </c>
      <c r="D146" s="222">
        <f t="shared" si="32"/>
        <v>41792</v>
      </c>
      <c r="E146" s="310">
        <f t="shared" si="32"/>
        <v>13.404999999999999</v>
      </c>
      <c r="F146" s="232">
        <f t="shared" si="30"/>
        <v>1.2086276</v>
      </c>
      <c r="G146" s="232">
        <f t="shared" si="31"/>
        <v>1.2086276</v>
      </c>
      <c r="H146" s="232">
        <f t="shared" si="23"/>
        <v>0</v>
      </c>
      <c r="I146" s="232">
        <f>'F4.2'!V51</f>
        <v>0</v>
      </c>
      <c r="J146" s="232">
        <f>'F4.2'!AU51</f>
        <v>0</v>
      </c>
      <c r="K146" s="310"/>
      <c r="L146" s="310"/>
      <c r="M146" s="310">
        <f t="shared" si="24"/>
        <v>0</v>
      </c>
      <c r="N146" s="310">
        <f t="shared" si="25"/>
        <v>0</v>
      </c>
      <c r="O146" s="161">
        <f t="shared" si="21"/>
        <v>0</v>
      </c>
      <c r="P146" s="162">
        <f t="shared" si="22"/>
        <v>0</v>
      </c>
    </row>
    <row r="147" spans="1:16" ht="31.5" hidden="1" outlineLevel="1" x14ac:dyDescent="0.25">
      <c r="A147" s="306"/>
      <c r="B147" s="316" t="str">
        <f t="shared" si="29"/>
        <v>IDC</v>
      </c>
      <c r="C147" s="306" t="str">
        <f t="shared" si="32"/>
        <v>MERC/Tech-1/CAPEX /2014-15/00433</v>
      </c>
      <c r="D147" s="222">
        <f t="shared" si="32"/>
        <v>41792</v>
      </c>
      <c r="E147" s="310">
        <f t="shared" si="32"/>
        <v>1.345</v>
      </c>
      <c r="F147" s="232">
        <f t="shared" si="30"/>
        <v>0</v>
      </c>
      <c r="G147" s="232">
        <f t="shared" si="31"/>
        <v>0</v>
      </c>
      <c r="H147" s="232">
        <f t="shared" si="23"/>
        <v>0</v>
      </c>
      <c r="I147" s="232">
        <f>'F4.2'!V52</f>
        <v>0</v>
      </c>
      <c r="J147" s="232">
        <f>'F4.2'!AU52</f>
        <v>0</v>
      </c>
      <c r="K147" s="310"/>
      <c r="L147" s="310"/>
      <c r="M147" s="310">
        <f t="shared" si="24"/>
        <v>0</v>
      </c>
      <c r="N147" s="310">
        <f t="shared" si="25"/>
        <v>0</v>
      </c>
      <c r="O147" s="161">
        <f t="shared" si="21"/>
        <v>0</v>
      </c>
      <c r="P147" s="162">
        <f t="shared" si="22"/>
        <v>0</v>
      </c>
    </row>
    <row r="148" spans="1:16" ht="47.25" hidden="1" outlineLevel="1" x14ac:dyDescent="0.25">
      <c r="A148" s="301">
        <f t="shared" ref="A148:A154" si="33">A53</f>
        <v>8</v>
      </c>
      <c r="B148" s="302" t="str">
        <f t="shared" si="29"/>
        <v>Stack management by procurement of Bulldozer &amp; LOCO and CHP area schemes for performance &amp; unloading improvement</v>
      </c>
      <c r="C148" s="301" t="str">
        <f t="shared" si="32"/>
        <v>MERC/CAPEX/20162017/01426</v>
      </c>
      <c r="D148" s="226">
        <f t="shared" si="32"/>
        <v>42768</v>
      </c>
      <c r="E148" s="232">
        <f t="shared" si="32"/>
        <v>2.0930578512396689</v>
      </c>
      <c r="F148" s="232">
        <f t="shared" si="30"/>
        <v>0</v>
      </c>
      <c r="G148" s="232">
        <f t="shared" si="31"/>
        <v>0</v>
      </c>
      <c r="H148" s="232">
        <f t="shared" si="23"/>
        <v>0</v>
      </c>
      <c r="I148" s="232">
        <f>'F4.2'!V53</f>
        <v>0</v>
      </c>
      <c r="J148" s="232">
        <f>'F4.2'!AU53</f>
        <v>0</v>
      </c>
      <c r="K148" s="232"/>
      <c r="L148" s="232"/>
      <c r="M148" s="232">
        <f t="shared" si="24"/>
        <v>0</v>
      </c>
      <c r="N148" s="232">
        <f t="shared" si="25"/>
        <v>0</v>
      </c>
      <c r="O148" s="161">
        <f t="shared" si="21"/>
        <v>0</v>
      </c>
      <c r="P148" s="162">
        <f t="shared" si="22"/>
        <v>0</v>
      </c>
    </row>
    <row r="149" spans="1:16" ht="31.5" hidden="1" outlineLevel="1" x14ac:dyDescent="0.25">
      <c r="A149" s="306">
        <f t="shared" si="33"/>
        <v>8.1</v>
      </c>
      <c r="B149" s="316" t="str">
        <f t="shared" si="29"/>
        <v>Procurement of Locomotive 800 HP (2 No.’s)</v>
      </c>
      <c r="C149" s="306" t="str">
        <f t="shared" si="32"/>
        <v>MERC/CAPEX/20162017/01426</v>
      </c>
      <c r="D149" s="222">
        <f t="shared" si="32"/>
        <v>42768</v>
      </c>
      <c r="E149" s="310">
        <f t="shared" si="32"/>
        <v>1.0395867768595042</v>
      </c>
      <c r="F149" s="232">
        <f t="shared" si="30"/>
        <v>1.0134768000000001</v>
      </c>
      <c r="G149" s="232">
        <f t="shared" si="31"/>
        <v>1.0134768000000001</v>
      </c>
      <c r="H149" s="232">
        <f t="shared" si="23"/>
        <v>0</v>
      </c>
      <c r="I149" s="232">
        <f>'F4.2'!V54</f>
        <v>0</v>
      </c>
      <c r="J149" s="232">
        <f>'F4.2'!AU54</f>
        <v>0</v>
      </c>
      <c r="K149" s="310"/>
      <c r="L149" s="310"/>
      <c r="M149" s="310">
        <f t="shared" si="24"/>
        <v>0</v>
      </c>
      <c r="N149" s="310">
        <f t="shared" si="25"/>
        <v>0</v>
      </c>
      <c r="O149" s="161">
        <f t="shared" si="21"/>
        <v>0</v>
      </c>
      <c r="P149" s="162">
        <f t="shared" si="22"/>
        <v>0</v>
      </c>
    </row>
    <row r="150" spans="1:16" ht="31.5" hidden="1" outlineLevel="1" x14ac:dyDescent="0.25">
      <c r="A150" s="306">
        <f t="shared" si="33"/>
        <v>8.1999999999999993</v>
      </c>
      <c r="B150" s="316" t="str">
        <f t="shared" si="29"/>
        <v>Procurement of 2 No’s of Bulldozer Model D-155(2 No.’s)</v>
      </c>
      <c r="C150" s="306" t="str">
        <f t="shared" si="32"/>
        <v>MERC/CAPEX/20162017/01426</v>
      </c>
      <c r="D150" s="222">
        <f t="shared" si="32"/>
        <v>42768</v>
      </c>
      <c r="E150" s="310">
        <f t="shared" si="32"/>
        <v>0.5380165289256198</v>
      </c>
      <c r="F150" s="232">
        <f t="shared" si="30"/>
        <v>0.72968922148760329</v>
      </c>
      <c r="G150" s="232">
        <f t="shared" si="31"/>
        <v>0.72968922148760329</v>
      </c>
      <c r="H150" s="232">
        <f t="shared" si="23"/>
        <v>0</v>
      </c>
      <c r="I150" s="232">
        <f>'F4.2'!V55</f>
        <v>0</v>
      </c>
      <c r="J150" s="232">
        <f>'F4.2'!AU55</f>
        <v>0</v>
      </c>
      <c r="K150" s="310"/>
      <c r="L150" s="310"/>
      <c r="M150" s="310">
        <f t="shared" si="24"/>
        <v>0</v>
      </c>
      <c r="N150" s="310">
        <f t="shared" si="25"/>
        <v>0</v>
      </c>
      <c r="O150" s="161">
        <f t="shared" si="21"/>
        <v>0</v>
      </c>
      <c r="P150" s="162">
        <f t="shared" si="22"/>
        <v>0</v>
      </c>
    </row>
    <row r="151" spans="1:16" ht="31.5" hidden="1" outlineLevel="1" x14ac:dyDescent="0.25">
      <c r="A151" s="306">
        <f t="shared" si="33"/>
        <v>8.3000000000000007</v>
      </c>
      <c r="B151" s="316" t="str">
        <f t="shared" si="29"/>
        <v>Modification below primary crusher chutes 15A/B &amp; Conv.02</v>
      </c>
      <c r="C151" s="306" t="str">
        <f t="shared" si="32"/>
        <v>MERC/CAPEX/20162017/01426</v>
      </c>
      <c r="D151" s="222">
        <f t="shared" si="32"/>
        <v>42768</v>
      </c>
      <c r="E151" s="310">
        <f t="shared" si="32"/>
        <v>9.0247933884297526E-2</v>
      </c>
      <c r="F151" s="232">
        <f t="shared" si="30"/>
        <v>7.9869421487603301E-2</v>
      </c>
      <c r="G151" s="232">
        <f t="shared" si="31"/>
        <v>7.9869421487603301E-2</v>
      </c>
      <c r="H151" s="232">
        <f t="shared" si="23"/>
        <v>0</v>
      </c>
      <c r="I151" s="232">
        <f>'F4.2'!V56</f>
        <v>0</v>
      </c>
      <c r="J151" s="232">
        <f>'F4.2'!AU56</f>
        <v>0</v>
      </c>
      <c r="K151" s="310"/>
      <c r="L151" s="310"/>
      <c r="M151" s="310">
        <f t="shared" si="24"/>
        <v>0</v>
      </c>
      <c r="N151" s="310">
        <f t="shared" si="25"/>
        <v>0</v>
      </c>
      <c r="O151" s="161">
        <f t="shared" si="21"/>
        <v>0</v>
      </c>
      <c r="P151" s="162">
        <f t="shared" si="22"/>
        <v>0</v>
      </c>
    </row>
    <row r="152" spans="1:16" ht="31.5" hidden="1" outlineLevel="1" x14ac:dyDescent="0.25">
      <c r="A152" s="306">
        <f t="shared" si="33"/>
        <v>8.4</v>
      </c>
      <c r="B152" s="316" t="str">
        <f t="shared" si="29"/>
        <v>New helical gear box for various conveyors</v>
      </c>
      <c r="C152" s="306" t="str">
        <f t="shared" si="32"/>
        <v>MERC/CAPEX/20162017/01426</v>
      </c>
      <c r="D152" s="222">
        <f t="shared" si="32"/>
        <v>42768</v>
      </c>
      <c r="E152" s="310">
        <f t="shared" si="32"/>
        <v>0.16661157024793388</v>
      </c>
      <c r="F152" s="232">
        <f t="shared" si="30"/>
        <v>0</v>
      </c>
      <c r="G152" s="232">
        <f t="shared" si="31"/>
        <v>0</v>
      </c>
      <c r="H152" s="232">
        <f t="shared" si="23"/>
        <v>0</v>
      </c>
      <c r="I152" s="232">
        <f>'F4.2'!V57</f>
        <v>0</v>
      </c>
      <c r="J152" s="232">
        <f>'F4.2'!AU57</f>
        <v>0</v>
      </c>
      <c r="K152" s="310"/>
      <c r="L152" s="310"/>
      <c r="M152" s="310">
        <f t="shared" si="24"/>
        <v>0</v>
      </c>
      <c r="N152" s="310">
        <f t="shared" si="25"/>
        <v>0</v>
      </c>
      <c r="O152" s="161">
        <f t="shared" si="21"/>
        <v>0</v>
      </c>
      <c r="P152" s="162">
        <f t="shared" si="22"/>
        <v>0</v>
      </c>
    </row>
    <row r="153" spans="1:16" ht="31.5" hidden="1" outlineLevel="1" x14ac:dyDescent="0.25">
      <c r="A153" s="306">
        <f t="shared" si="33"/>
        <v>8.5</v>
      </c>
      <c r="B153" s="316" t="str">
        <f t="shared" si="29"/>
        <v xml:space="preserve">Procurement of Elecon Make Ring Granulator Type TK-09-38B </v>
      </c>
      <c r="C153" s="306" t="str">
        <f t="shared" si="32"/>
        <v>MERC/CAPEX/20162017/01426</v>
      </c>
      <c r="D153" s="222">
        <f t="shared" si="32"/>
        <v>42768</v>
      </c>
      <c r="E153" s="310">
        <f t="shared" si="32"/>
        <v>0.11280991735537189</v>
      </c>
      <c r="F153" s="232">
        <f t="shared" si="30"/>
        <v>0</v>
      </c>
      <c r="G153" s="232">
        <f t="shared" si="31"/>
        <v>0</v>
      </c>
      <c r="H153" s="232">
        <f t="shared" si="23"/>
        <v>0</v>
      </c>
      <c r="I153" s="232">
        <f>'F4.2'!V58</f>
        <v>0</v>
      </c>
      <c r="J153" s="232">
        <f>'F4.2'!AU58</f>
        <v>0</v>
      </c>
      <c r="K153" s="310"/>
      <c r="L153" s="310"/>
      <c r="M153" s="310">
        <f t="shared" si="24"/>
        <v>0</v>
      </c>
      <c r="N153" s="310">
        <f t="shared" si="25"/>
        <v>0</v>
      </c>
      <c r="O153" s="161">
        <f t="shared" si="21"/>
        <v>0</v>
      </c>
      <c r="P153" s="162">
        <f t="shared" si="22"/>
        <v>0</v>
      </c>
    </row>
    <row r="154" spans="1:16" ht="31.5" hidden="1" outlineLevel="1" x14ac:dyDescent="0.25">
      <c r="A154" s="306">
        <f t="shared" si="33"/>
        <v>8.6</v>
      </c>
      <c r="B154" s="316" t="str">
        <f t="shared" si="29"/>
        <v>Procurement of Elecon Make Ring Granulator Type TK6 32B Ring Granulator</v>
      </c>
      <c r="C154" s="306" t="str">
        <f t="shared" si="32"/>
        <v>MERC/CAPEX/20162017/01426</v>
      </c>
      <c r="D154" s="222">
        <f t="shared" si="32"/>
        <v>42768</v>
      </c>
      <c r="E154" s="310">
        <f t="shared" si="32"/>
        <v>7.1157024793388424E-2</v>
      </c>
      <c r="F154" s="232">
        <f t="shared" si="30"/>
        <v>0</v>
      </c>
      <c r="G154" s="232">
        <f t="shared" si="31"/>
        <v>0</v>
      </c>
      <c r="H154" s="232">
        <f t="shared" si="23"/>
        <v>0</v>
      </c>
      <c r="I154" s="232">
        <f>'F4.2'!V59</f>
        <v>0</v>
      </c>
      <c r="J154" s="232">
        <f>'F4.2'!AU59</f>
        <v>0</v>
      </c>
      <c r="K154" s="310"/>
      <c r="L154" s="310"/>
      <c r="M154" s="310">
        <f t="shared" si="24"/>
        <v>0</v>
      </c>
      <c r="N154" s="310">
        <f t="shared" si="25"/>
        <v>0</v>
      </c>
      <c r="O154" s="161">
        <f t="shared" si="21"/>
        <v>0</v>
      </c>
      <c r="P154" s="162">
        <f t="shared" si="22"/>
        <v>0</v>
      </c>
    </row>
    <row r="155" spans="1:16" ht="31.5" hidden="1" outlineLevel="1" x14ac:dyDescent="0.25">
      <c r="A155" s="306"/>
      <c r="B155" s="316" t="str">
        <f t="shared" si="29"/>
        <v>IDC</v>
      </c>
      <c r="C155" s="306" t="str">
        <f t="shared" si="32"/>
        <v>MERC/CAPEX/20162017/01426</v>
      </c>
      <c r="D155" s="222">
        <f t="shared" si="32"/>
        <v>42768</v>
      </c>
      <c r="E155" s="310">
        <f t="shared" si="32"/>
        <v>7.4628099173553716E-2</v>
      </c>
      <c r="F155" s="232">
        <f t="shared" si="30"/>
        <v>0</v>
      </c>
      <c r="G155" s="232">
        <f t="shared" si="31"/>
        <v>0</v>
      </c>
      <c r="H155" s="232">
        <f t="shared" si="23"/>
        <v>0</v>
      </c>
      <c r="I155" s="232">
        <f>'F4.2'!V60</f>
        <v>0</v>
      </c>
      <c r="J155" s="232">
        <f>'F4.2'!AU60</f>
        <v>0</v>
      </c>
      <c r="K155" s="310"/>
      <c r="L155" s="310"/>
      <c r="M155" s="310">
        <f t="shared" si="24"/>
        <v>0</v>
      </c>
      <c r="N155" s="310">
        <f t="shared" si="25"/>
        <v>0</v>
      </c>
      <c r="O155" s="161">
        <f t="shared" si="21"/>
        <v>0</v>
      </c>
      <c r="P155" s="162">
        <f t="shared" si="22"/>
        <v>0</v>
      </c>
    </row>
    <row r="156" spans="1:16" ht="47.25" hidden="1" outlineLevel="1" x14ac:dyDescent="0.25">
      <c r="A156" s="301">
        <f>A61</f>
        <v>14</v>
      </c>
      <c r="B156" s="302" t="str">
        <f t="shared" si="29"/>
        <v>Upgradation of Symphony Harmony DCS, 220V 1285 AH Battery &amp; Charger and Replacement of 6.6 kV HT MOCB by VCB at BTPS, Bhusawal</v>
      </c>
      <c r="C156" s="301" t="str">
        <f t="shared" si="32"/>
        <v>MERC/CAPEX/2019-2020/915</v>
      </c>
      <c r="D156" s="226">
        <f t="shared" si="32"/>
        <v>43760</v>
      </c>
      <c r="E156" s="232">
        <f t="shared" si="32"/>
        <v>13.72861</v>
      </c>
      <c r="F156" s="232">
        <f t="shared" si="30"/>
        <v>0</v>
      </c>
      <c r="G156" s="232">
        <f t="shared" si="31"/>
        <v>0</v>
      </c>
      <c r="H156" s="232">
        <f t="shared" si="23"/>
        <v>0</v>
      </c>
      <c r="I156" s="232">
        <f>'F4.2'!V61</f>
        <v>0</v>
      </c>
      <c r="J156" s="232">
        <f>'F4.2'!AU61</f>
        <v>0</v>
      </c>
      <c r="K156" s="232"/>
      <c r="L156" s="232"/>
      <c r="M156" s="232">
        <f t="shared" si="24"/>
        <v>0</v>
      </c>
      <c r="N156" s="232">
        <f t="shared" si="25"/>
        <v>0</v>
      </c>
      <c r="O156" s="161">
        <f t="shared" si="21"/>
        <v>0</v>
      </c>
      <c r="P156" s="162">
        <f t="shared" si="22"/>
        <v>0</v>
      </c>
    </row>
    <row r="157" spans="1:16" ht="31.5" hidden="1" outlineLevel="1" x14ac:dyDescent="0.25">
      <c r="A157" s="306">
        <f>A62</f>
        <v>14.1</v>
      </c>
      <c r="B157" s="316" t="str">
        <f t="shared" si="29"/>
        <v>HMI Up-gradation of Symphony Harmony DCS Unit-3, 210MW, BTPS.</v>
      </c>
      <c r="C157" s="306" t="str">
        <f t="shared" si="32"/>
        <v>MERC/CAPEX/2019-2020/915</v>
      </c>
      <c r="D157" s="222">
        <f t="shared" si="32"/>
        <v>43760</v>
      </c>
      <c r="E157" s="324">
        <f t="shared" si="32"/>
        <v>5.54</v>
      </c>
      <c r="F157" s="232">
        <f t="shared" si="30"/>
        <v>0</v>
      </c>
      <c r="G157" s="232">
        <f t="shared" si="31"/>
        <v>0</v>
      </c>
      <c r="H157" s="232">
        <f t="shared" si="23"/>
        <v>0</v>
      </c>
      <c r="I157" s="232">
        <f>'F4.2'!V62</f>
        <v>0</v>
      </c>
      <c r="J157" s="232">
        <f>'F4.2'!AU62</f>
        <v>0</v>
      </c>
      <c r="K157" s="324"/>
      <c r="L157" s="324"/>
      <c r="M157" s="324">
        <f t="shared" si="24"/>
        <v>0</v>
      </c>
      <c r="N157" s="324">
        <f t="shared" si="25"/>
        <v>0</v>
      </c>
      <c r="O157" s="161">
        <f t="shared" si="21"/>
        <v>0</v>
      </c>
      <c r="P157" s="162">
        <f t="shared" si="22"/>
        <v>0</v>
      </c>
    </row>
    <row r="158" spans="1:16" ht="47.25" hidden="1" outlineLevel="1" x14ac:dyDescent="0.25">
      <c r="A158" s="306">
        <f>A63</f>
        <v>14.2</v>
      </c>
      <c r="B158" s="316" t="str">
        <f t="shared" si="29"/>
        <v>Supply, erection, commissioning and site testing of Plante 220V DC, 1285 AH, Station Battery Set and charging equipment for 1285 AH Plante battery for Unit 3.</v>
      </c>
      <c r="C158" s="306" t="str">
        <f t="shared" si="32"/>
        <v>MERC/CAPEX/2019-2020/915</v>
      </c>
      <c r="D158" s="222">
        <f t="shared" si="32"/>
        <v>43760</v>
      </c>
      <c r="E158" s="324">
        <f t="shared" si="32"/>
        <v>1.71861</v>
      </c>
      <c r="F158" s="232">
        <f t="shared" si="30"/>
        <v>1.71861</v>
      </c>
      <c r="G158" s="232">
        <f t="shared" si="31"/>
        <v>1.71861</v>
      </c>
      <c r="H158" s="232">
        <f t="shared" si="23"/>
        <v>0</v>
      </c>
      <c r="I158" s="232">
        <f>'F4.2'!V63</f>
        <v>0</v>
      </c>
      <c r="J158" s="232">
        <f>'F4.2'!AU63</f>
        <v>0</v>
      </c>
      <c r="K158" s="324"/>
      <c r="L158" s="324"/>
      <c r="M158" s="324">
        <f t="shared" si="24"/>
        <v>0</v>
      </c>
      <c r="N158" s="324">
        <f t="shared" si="25"/>
        <v>0</v>
      </c>
      <c r="O158" s="161">
        <f t="shared" si="21"/>
        <v>0</v>
      </c>
      <c r="P158" s="162">
        <f t="shared" si="22"/>
        <v>0</v>
      </c>
    </row>
    <row r="159" spans="1:16" ht="31.5" hidden="1" outlineLevel="1" x14ac:dyDescent="0.25">
      <c r="A159" s="306">
        <f>A64</f>
        <v>14.3</v>
      </c>
      <c r="B159" s="316" t="str">
        <f t="shared" si="29"/>
        <v>Retrofitting of 6.6 kv breakers of unit -3 along without door plant boards by vacuum circuit breakers.</v>
      </c>
      <c r="C159" s="306" t="str">
        <f t="shared" si="32"/>
        <v>MERC/CAPEX/2019-2020/915</v>
      </c>
      <c r="D159" s="222">
        <f t="shared" si="32"/>
        <v>43760</v>
      </c>
      <c r="E159" s="324">
        <f t="shared" si="32"/>
        <v>6.47</v>
      </c>
      <c r="F159" s="232">
        <f t="shared" si="30"/>
        <v>6.1082700000000001</v>
      </c>
      <c r="G159" s="232">
        <f t="shared" si="31"/>
        <v>6.1082700000000001</v>
      </c>
      <c r="H159" s="232">
        <f t="shared" si="23"/>
        <v>0</v>
      </c>
      <c r="I159" s="232">
        <f>'F4.2'!V64</f>
        <v>0</v>
      </c>
      <c r="J159" s="232">
        <f>'F4.2'!AU64</f>
        <v>0</v>
      </c>
      <c r="K159" s="324"/>
      <c r="L159" s="324"/>
      <c r="M159" s="324">
        <f t="shared" si="24"/>
        <v>0</v>
      </c>
      <c r="N159" s="324">
        <f t="shared" si="25"/>
        <v>0</v>
      </c>
      <c r="O159" s="161">
        <f t="shared" si="21"/>
        <v>0</v>
      </c>
      <c r="P159" s="162">
        <f t="shared" si="22"/>
        <v>0</v>
      </c>
    </row>
    <row r="160" spans="1:16" ht="15.75" hidden="1" outlineLevel="1" x14ac:dyDescent="0.25">
      <c r="A160" s="306"/>
      <c r="B160" s="316" t="str">
        <f t="shared" si="29"/>
        <v>IDC</v>
      </c>
      <c r="C160" s="306" t="str">
        <f t="shared" si="32"/>
        <v>MERC/CAPEX/2019-2020/915</v>
      </c>
      <c r="D160" s="222">
        <f t="shared" si="32"/>
        <v>43760</v>
      </c>
      <c r="E160" s="324">
        <f t="shared" si="32"/>
        <v>0</v>
      </c>
      <c r="F160" s="232">
        <f t="shared" si="30"/>
        <v>0</v>
      </c>
      <c r="G160" s="232">
        <f t="shared" si="31"/>
        <v>0</v>
      </c>
      <c r="H160" s="232">
        <f t="shared" si="23"/>
        <v>0</v>
      </c>
      <c r="I160" s="232">
        <f>'F4.2'!V65</f>
        <v>0</v>
      </c>
      <c r="J160" s="232">
        <f>'F4.2'!AU65</f>
        <v>0</v>
      </c>
      <c r="K160" s="324"/>
      <c r="L160" s="324"/>
      <c r="M160" s="324">
        <f t="shared" si="24"/>
        <v>0</v>
      </c>
      <c r="N160" s="324">
        <f t="shared" si="25"/>
        <v>0</v>
      </c>
      <c r="O160" s="161">
        <f t="shared" si="21"/>
        <v>0</v>
      </c>
      <c r="P160" s="162">
        <f t="shared" si="22"/>
        <v>0</v>
      </c>
    </row>
    <row r="161" spans="1:16" ht="47.25" hidden="1" outlineLevel="1" x14ac:dyDescent="0.25">
      <c r="A161" s="301" t="str">
        <f t="shared" ref="A161:A171" si="34">A66</f>
        <v>HO
DPR-5</v>
      </c>
      <c r="B161" s="302" t="str">
        <f t="shared" si="29"/>
        <v>Procurement of energy efficient HT motors at Bhusawal TPS, Koradi TPS, Chandrapur TPS, khaperkheda TPS, Parli TPS &amp; Paras TPS as insurance spares</v>
      </c>
      <c r="C161" s="301" t="str">
        <f t="shared" si="32"/>
        <v>MERC/TECH 1/CAPEX/20142015/01218</v>
      </c>
      <c r="D161" s="226">
        <f t="shared" si="32"/>
        <v>41968</v>
      </c>
      <c r="E161" s="232">
        <f t="shared" si="32"/>
        <v>1.91</v>
      </c>
      <c r="F161" s="232">
        <f t="shared" si="30"/>
        <v>0</v>
      </c>
      <c r="G161" s="232">
        <f t="shared" si="31"/>
        <v>0</v>
      </c>
      <c r="H161" s="232">
        <f t="shared" si="23"/>
        <v>0</v>
      </c>
      <c r="I161" s="232">
        <f>'F4.2'!V66</f>
        <v>0</v>
      </c>
      <c r="J161" s="232">
        <f>'F4.2'!AU66</f>
        <v>0</v>
      </c>
      <c r="K161" s="325"/>
      <c r="L161" s="325"/>
      <c r="M161" s="325">
        <f t="shared" si="24"/>
        <v>0</v>
      </c>
      <c r="N161" s="325">
        <f t="shared" si="25"/>
        <v>0</v>
      </c>
      <c r="O161" s="161">
        <f t="shared" si="21"/>
        <v>0</v>
      </c>
      <c r="P161" s="162">
        <f t="shared" si="22"/>
        <v>0</v>
      </c>
    </row>
    <row r="162" spans="1:16" ht="31.5" hidden="1" outlineLevel="1" x14ac:dyDescent="0.25">
      <c r="A162" s="312" t="str">
        <f t="shared" si="34"/>
        <v>HO
DPR 5.1</v>
      </c>
      <c r="B162" s="320" t="str">
        <f t="shared" si="29"/>
        <v>Bhusawal: Procurement of HT motors (Coal Mill/CEP/CWP) for U-3</v>
      </c>
      <c r="C162" s="312" t="str">
        <f t="shared" si="32"/>
        <v>MERC/TECH 1/CAPEX/20142015/01218</v>
      </c>
      <c r="D162" s="323">
        <f t="shared" si="32"/>
        <v>41968</v>
      </c>
      <c r="E162" s="322">
        <f t="shared" si="32"/>
        <v>1.91</v>
      </c>
      <c r="F162" s="232">
        <f t="shared" si="30"/>
        <v>0.69702600000000003</v>
      </c>
      <c r="G162" s="232">
        <f t="shared" si="31"/>
        <v>0.69702600000000003</v>
      </c>
      <c r="H162" s="232">
        <f t="shared" si="23"/>
        <v>0</v>
      </c>
      <c r="I162" s="232">
        <f>'F4.2'!V67</f>
        <v>0</v>
      </c>
      <c r="J162" s="232">
        <f>'F4.2'!AU67</f>
        <v>0</v>
      </c>
      <c r="K162" s="322"/>
      <c r="L162" s="322"/>
      <c r="M162" s="322">
        <f t="shared" si="24"/>
        <v>0</v>
      </c>
      <c r="N162" s="322">
        <f t="shared" si="25"/>
        <v>0</v>
      </c>
      <c r="O162" s="161">
        <f t="shared" si="21"/>
        <v>0</v>
      </c>
      <c r="P162" s="162">
        <f t="shared" si="22"/>
        <v>0</v>
      </c>
    </row>
    <row r="163" spans="1:16" ht="47.25" hidden="1" outlineLevel="1" x14ac:dyDescent="0.25">
      <c r="A163" s="301" t="str">
        <f t="shared" si="34"/>
        <v>HO
DPR 6</v>
      </c>
      <c r="B163" s="302" t="str">
        <f t="shared" si="29"/>
        <v>Supply, Installation, Commissioning and Operation &amp; Maintenance Services of Continuous Ambient Air Quality Monitoring Stations (CAAQMS) at various TPS</v>
      </c>
      <c r="C163" s="301" t="str">
        <f t="shared" si="32"/>
        <v>MERC/CAPEX/20162017/00423</v>
      </c>
      <c r="D163" s="226">
        <f t="shared" si="32"/>
        <v>42585</v>
      </c>
      <c r="E163" s="232">
        <f t="shared" si="32"/>
        <v>1.3257526714285714</v>
      </c>
      <c r="F163" s="232">
        <f t="shared" si="30"/>
        <v>0</v>
      </c>
      <c r="G163" s="232">
        <f t="shared" si="31"/>
        <v>0</v>
      </c>
      <c r="H163" s="232">
        <f t="shared" si="23"/>
        <v>0</v>
      </c>
      <c r="I163" s="232">
        <f>'F4.2'!V68</f>
        <v>0</v>
      </c>
      <c r="J163" s="232">
        <f>'F4.2'!AU68</f>
        <v>0</v>
      </c>
      <c r="K163" s="325"/>
      <c r="L163" s="325"/>
      <c r="M163" s="325">
        <f t="shared" si="24"/>
        <v>0</v>
      </c>
      <c r="N163" s="325">
        <f t="shared" si="25"/>
        <v>0</v>
      </c>
      <c r="O163" s="161">
        <f t="shared" si="21"/>
        <v>0</v>
      </c>
      <c r="P163" s="162">
        <f t="shared" si="22"/>
        <v>0</v>
      </c>
    </row>
    <row r="164" spans="1:16" ht="31.5" hidden="1" outlineLevel="1" x14ac:dyDescent="0.25">
      <c r="A164" s="312" t="str">
        <f t="shared" si="34"/>
        <v>HO
DPR 6.1</v>
      </c>
      <c r="B164" s="320" t="str">
        <f t="shared" si="29"/>
        <v>Bhusawal: Unit 2-3 (1 Nos.)</v>
      </c>
      <c r="C164" s="312" t="str">
        <f t="shared" si="32"/>
        <v>MERC/CAPEX/20162017/00423</v>
      </c>
      <c r="D164" s="326">
        <f t="shared" si="32"/>
        <v>42585</v>
      </c>
      <c r="E164" s="322">
        <f t="shared" si="32"/>
        <v>1.3257526714285714</v>
      </c>
      <c r="F164" s="232">
        <f t="shared" si="30"/>
        <v>0.9383999666666667</v>
      </c>
      <c r="G164" s="232">
        <f t="shared" si="31"/>
        <v>0.9383999666666667</v>
      </c>
      <c r="H164" s="232">
        <f t="shared" si="23"/>
        <v>0</v>
      </c>
      <c r="I164" s="232">
        <f>'F4.2'!V69</f>
        <v>0</v>
      </c>
      <c r="J164" s="232">
        <f>'F4.2'!AU69</f>
        <v>0</v>
      </c>
      <c r="K164" s="322"/>
      <c r="L164" s="322"/>
      <c r="M164" s="322">
        <f t="shared" si="24"/>
        <v>0</v>
      </c>
      <c r="N164" s="322">
        <f t="shared" si="25"/>
        <v>0</v>
      </c>
      <c r="O164" s="161">
        <f t="shared" si="21"/>
        <v>0</v>
      </c>
      <c r="P164" s="162">
        <f t="shared" si="22"/>
        <v>0</v>
      </c>
    </row>
    <row r="165" spans="1:16" ht="31.5" hidden="1" outlineLevel="1" x14ac:dyDescent="0.25">
      <c r="A165" s="301" t="str">
        <f t="shared" si="34"/>
        <v>HO
DPR 7</v>
      </c>
      <c r="B165" s="302" t="str">
        <f t="shared" si="29"/>
        <v>Installation of Real Time Online Coal-Ash Analyzer at various TPS</v>
      </c>
      <c r="C165" s="301" t="str">
        <f t="shared" ref="C165:E184" si="35">C70</f>
        <v>MERC/CAPEX/20162017/00774</v>
      </c>
      <c r="D165" s="226">
        <f t="shared" si="35"/>
        <v>42643</v>
      </c>
      <c r="E165" s="232">
        <f t="shared" si="35"/>
        <v>0</v>
      </c>
      <c r="F165" s="232">
        <f t="shared" si="30"/>
        <v>0</v>
      </c>
      <c r="G165" s="232">
        <f t="shared" si="31"/>
        <v>0</v>
      </c>
      <c r="H165" s="232">
        <f t="shared" si="23"/>
        <v>0</v>
      </c>
      <c r="I165" s="232">
        <f>'F4.2'!V70</f>
        <v>0</v>
      </c>
      <c r="J165" s="232">
        <f>'F4.2'!AU70</f>
        <v>0</v>
      </c>
      <c r="K165" s="325"/>
      <c r="L165" s="325"/>
      <c r="M165" s="325">
        <f t="shared" si="24"/>
        <v>0</v>
      </c>
      <c r="N165" s="325">
        <f t="shared" si="25"/>
        <v>0</v>
      </c>
      <c r="O165" s="161">
        <f t="shared" si="21"/>
        <v>0</v>
      </c>
      <c r="P165" s="162">
        <f t="shared" si="22"/>
        <v>0</v>
      </c>
    </row>
    <row r="166" spans="1:16" ht="31.5" hidden="1" outlineLevel="1" x14ac:dyDescent="0.25">
      <c r="A166" s="312" t="str">
        <f t="shared" si="34"/>
        <v>HO
DPR 7.1</v>
      </c>
      <c r="B166" s="320" t="str">
        <f t="shared" si="29"/>
        <v>Bhusawal: Unit 2-3</v>
      </c>
      <c r="C166" s="312" t="str">
        <f t="shared" si="35"/>
        <v>MERC/CAPEX/20162017/00774</v>
      </c>
      <c r="D166" s="326">
        <f t="shared" si="35"/>
        <v>42643</v>
      </c>
      <c r="E166" s="322">
        <f t="shared" si="35"/>
        <v>0</v>
      </c>
      <c r="F166" s="232">
        <f t="shared" si="30"/>
        <v>0</v>
      </c>
      <c r="G166" s="232">
        <f t="shared" si="31"/>
        <v>0</v>
      </c>
      <c r="H166" s="232">
        <f t="shared" si="23"/>
        <v>0</v>
      </c>
      <c r="I166" s="232">
        <f>'F4.2'!V71</f>
        <v>0</v>
      </c>
      <c r="J166" s="232">
        <f>'F4.2'!AU71</f>
        <v>0</v>
      </c>
      <c r="K166" s="322"/>
      <c r="L166" s="322"/>
      <c r="M166" s="322">
        <f t="shared" si="24"/>
        <v>0</v>
      </c>
      <c r="N166" s="322">
        <f t="shared" si="25"/>
        <v>0</v>
      </c>
      <c r="O166" s="161">
        <f t="shared" si="21"/>
        <v>0</v>
      </c>
      <c r="P166" s="162">
        <f t="shared" si="22"/>
        <v>0</v>
      </c>
    </row>
    <row r="167" spans="1:16" ht="31.5" hidden="1" outlineLevel="1" x14ac:dyDescent="0.25">
      <c r="A167" s="179" t="str">
        <f t="shared" si="34"/>
        <v>HO
DPR 13</v>
      </c>
      <c r="B167" s="180" t="str">
        <f t="shared" ref="B167:B189" si="36">B72</f>
        <v>Construction of new Administrative Building for Mahagenco at Vidyut Bhawan, Katol Road, Nagpur</v>
      </c>
      <c r="C167" s="43" t="str">
        <f t="shared" si="35"/>
        <v>MERC/CAPEX/2021-2022/MSPGCL/063</v>
      </c>
      <c r="D167" s="150">
        <f t="shared" si="35"/>
        <v>44604</v>
      </c>
      <c r="E167" s="45">
        <f t="shared" si="35"/>
        <v>57</v>
      </c>
      <c r="F167" s="102">
        <f t="shared" si="30"/>
        <v>0</v>
      </c>
      <c r="G167" s="102">
        <f t="shared" si="31"/>
        <v>0</v>
      </c>
      <c r="H167" s="102">
        <f t="shared" ref="H167:H189" si="37">F167-G167</f>
        <v>0</v>
      </c>
      <c r="I167" s="45">
        <f>'F4.2'!V72</f>
        <v>0</v>
      </c>
      <c r="J167" s="45">
        <f>'F4.2'!AU72</f>
        <v>0</v>
      </c>
      <c r="K167" s="102"/>
      <c r="L167" s="102"/>
      <c r="M167" s="102">
        <f t="shared" ref="M167:M189" si="38">SUM(J167:L167)</f>
        <v>0</v>
      </c>
      <c r="N167" s="102">
        <f t="shared" ref="N167:N189" si="39">H167+I167-M167</f>
        <v>0</v>
      </c>
    </row>
    <row r="168" spans="1:16" ht="47.25" hidden="1" outlineLevel="1" x14ac:dyDescent="0.25">
      <c r="A168" s="187" t="str">
        <f t="shared" si="34"/>
        <v>HO
DPR 13.1</v>
      </c>
      <c r="B168" s="188" t="str">
        <f t="shared" si="36"/>
        <v>Construction of new Administrative Building for Mahagenco at Vidyut Bhawan, Katol Road, Nagpur</v>
      </c>
      <c r="C168" s="46" t="str">
        <f t="shared" si="35"/>
        <v>MERC/CAPEX/2021-2022/MSPGCL/063</v>
      </c>
      <c r="D168" s="152">
        <f t="shared" si="35"/>
        <v>44604</v>
      </c>
      <c r="E168" s="111">
        <f t="shared" si="35"/>
        <v>54.24</v>
      </c>
      <c r="F168" s="102">
        <f t="shared" si="30"/>
        <v>0</v>
      </c>
      <c r="G168" s="102">
        <f t="shared" si="31"/>
        <v>0</v>
      </c>
      <c r="H168" s="102">
        <f t="shared" si="37"/>
        <v>0</v>
      </c>
      <c r="I168" s="45">
        <f>'F4.2'!V73</f>
        <v>0</v>
      </c>
      <c r="J168" s="45">
        <f>'F4.2'!AU73</f>
        <v>0</v>
      </c>
      <c r="K168" s="102"/>
      <c r="L168" s="102"/>
      <c r="M168" s="102">
        <f t="shared" si="38"/>
        <v>0</v>
      </c>
      <c r="N168" s="102">
        <f t="shared" si="39"/>
        <v>0</v>
      </c>
    </row>
    <row r="169" spans="1:16" ht="31.5" hidden="1" outlineLevel="1" x14ac:dyDescent="0.25">
      <c r="A169" s="181">
        <f t="shared" si="34"/>
        <v>0</v>
      </c>
      <c r="B169" s="188" t="str">
        <f t="shared" si="36"/>
        <v>IDC</v>
      </c>
      <c r="C169" s="46" t="str">
        <f t="shared" si="35"/>
        <v>MERC/CAPEX/2021-2022/MSPGCL/063</v>
      </c>
      <c r="D169" s="152">
        <f t="shared" si="35"/>
        <v>44604</v>
      </c>
      <c r="E169" s="111">
        <f t="shared" si="35"/>
        <v>2.76</v>
      </c>
      <c r="F169" s="102">
        <f t="shared" ref="F169:F189" si="40">F74+I74</f>
        <v>0</v>
      </c>
      <c r="G169" s="102">
        <f t="shared" ref="G169:G189" si="41">G74+M74</f>
        <v>0</v>
      </c>
      <c r="H169" s="102">
        <f t="shared" si="37"/>
        <v>0</v>
      </c>
      <c r="I169" s="45">
        <f>'F4.2'!V74</f>
        <v>0</v>
      </c>
      <c r="J169" s="45">
        <f>'F4.2'!AU74</f>
        <v>0</v>
      </c>
      <c r="K169" s="102"/>
      <c r="L169" s="102"/>
      <c r="M169" s="102">
        <f t="shared" si="38"/>
        <v>0</v>
      </c>
      <c r="N169" s="102">
        <f t="shared" si="39"/>
        <v>0</v>
      </c>
    </row>
    <row r="170" spans="1:16" ht="31.5" hidden="1" outlineLevel="1" x14ac:dyDescent="0.25">
      <c r="A170" s="179" t="str">
        <f t="shared" si="34"/>
        <v>HO
DPR 16</v>
      </c>
      <c r="B170" s="180" t="str">
        <f t="shared" si="36"/>
        <v>Centralized Monitoring Solution</v>
      </c>
      <c r="C170" s="43" t="str">
        <f t="shared" si="35"/>
        <v>MERC/CAPEX/MSPGCL/2023-24/0576</v>
      </c>
      <c r="D170" s="150">
        <f t="shared" si="35"/>
        <v>45232</v>
      </c>
      <c r="E170" s="45">
        <f t="shared" si="35"/>
        <v>69.308999999999997</v>
      </c>
      <c r="F170" s="102">
        <f t="shared" si="40"/>
        <v>0</v>
      </c>
      <c r="G170" s="102">
        <f t="shared" si="41"/>
        <v>0</v>
      </c>
      <c r="H170" s="102">
        <f t="shared" si="37"/>
        <v>0</v>
      </c>
      <c r="I170" s="45">
        <f>'F4.2'!V75</f>
        <v>0</v>
      </c>
      <c r="J170" s="45">
        <f>'F4.2'!AU75</f>
        <v>0</v>
      </c>
      <c r="K170" s="102"/>
      <c r="L170" s="102"/>
      <c r="M170" s="102">
        <f t="shared" si="38"/>
        <v>0</v>
      </c>
      <c r="N170" s="102">
        <f t="shared" si="39"/>
        <v>0</v>
      </c>
    </row>
    <row r="171" spans="1:16" ht="47.25" hidden="1" outlineLevel="1" x14ac:dyDescent="0.25">
      <c r="A171" s="187" t="str">
        <f t="shared" si="34"/>
        <v>HO
DPR 16.1</v>
      </c>
      <c r="B171" s="188" t="str">
        <f t="shared" si="36"/>
        <v>Centralized Monitoring Solution</v>
      </c>
      <c r="C171" s="46" t="str">
        <f t="shared" si="35"/>
        <v>MERC/CAPEX/MSPGCL/2023-24/0576</v>
      </c>
      <c r="D171" s="152">
        <f t="shared" si="35"/>
        <v>45232</v>
      </c>
      <c r="E171" s="111">
        <f t="shared" si="35"/>
        <v>66.009</v>
      </c>
      <c r="F171" s="102">
        <f t="shared" si="40"/>
        <v>0</v>
      </c>
      <c r="G171" s="102">
        <f t="shared" si="41"/>
        <v>0</v>
      </c>
      <c r="H171" s="102">
        <f t="shared" si="37"/>
        <v>0</v>
      </c>
      <c r="I171" s="45">
        <f>'F4.2'!V76</f>
        <v>0</v>
      </c>
      <c r="J171" s="45">
        <f>'F4.2'!AU76</f>
        <v>0</v>
      </c>
      <c r="K171" s="102"/>
      <c r="L171" s="102"/>
      <c r="M171" s="102">
        <f t="shared" si="38"/>
        <v>0</v>
      </c>
      <c r="N171" s="102">
        <f t="shared" si="39"/>
        <v>0</v>
      </c>
    </row>
    <row r="172" spans="1:16" ht="31.5" hidden="1" outlineLevel="1" x14ac:dyDescent="0.25">
      <c r="A172" s="181"/>
      <c r="B172" s="188" t="str">
        <f t="shared" si="36"/>
        <v>IDC</v>
      </c>
      <c r="C172" s="46" t="str">
        <f t="shared" si="35"/>
        <v>MERC/CAPEX/MSPGCL/2023-24/0576</v>
      </c>
      <c r="D172" s="152">
        <f t="shared" si="35"/>
        <v>45232</v>
      </c>
      <c r="E172" s="111">
        <f t="shared" si="35"/>
        <v>3.3</v>
      </c>
      <c r="F172" s="102">
        <f t="shared" si="40"/>
        <v>0</v>
      </c>
      <c r="G172" s="102">
        <f t="shared" si="41"/>
        <v>0</v>
      </c>
      <c r="H172" s="102">
        <f t="shared" si="37"/>
        <v>0</v>
      </c>
      <c r="I172" s="45">
        <f>'F4.2'!V77</f>
        <v>0</v>
      </c>
      <c r="J172" s="45">
        <f>'F4.2'!AU77</f>
        <v>0</v>
      </c>
      <c r="K172" s="102"/>
      <c r="L172" s="102"/>
      <c r="M172" s="102">
        <f t="shared" si="38"/>
        <v>0</v>
      </c>
      <c r="N172" s="102">
        <f t="shared" si="39"/>
        <v>0</v>
      </c>
    </row>
    <row r="173" spans="1:16" ht="15.75" hidden="1" outlineLevel="1" x14ac:dyDescent="0.25">
      <c r="A173" s="181"/>
      <c r="B173" s="188">
        <f t="shared" si="36"/>
        <v>0</v>
      </c>
      <c r="C173" s="46">
        <f t="shared" si="35"/>
        <v>0</v>
      </c>
      <c r="D173" s="152">
        <f t="shared" si="35"/>
        <v>0</v>
      </c>
      <c r="E173" s="111">
        <f t="shared" si="35"/>
        <v>0</v>
      </c>
      <c r="F173" s="102">
        <f t="shared" si="40"/>
        <v>0</v>
      </c>
      <c r="G173" s="102">
        <f t="shared" si="41"/>
        <v>0</v>
      </c>
      <c r="H173" s="102">
        <f t="shared" si="37"/>
        <v>0</v>
      </c>
      <c r="I173" s="45">
        <f>'F4.2'!V78</f>
        <v>0</v>
      </c>
      <c r="J173" s="45">
        <f>'F4.2'!AU78</f>
        <v>0</v>
      </c>
      <c r="K173" s="102"/>
      <c r="L173" s="102"/>
      <c r="M173" s="102">
        <f t="shared" si="38"/>
        <v>0</v>
      </c>
      <c r="N173" s="102">
        <f t="shared" si="39"/>
        <v>0</v>
      </c>
    </row>
    <row r="174" spans="1:16" ht="15.75" hidden="1" outlineLevel="1" x14ac:dyDescent="0.25">
      <c r="A174" s="181"/>
      <c r="B174" s="188">
        <f t="shared" si="36"/>
        <v>0</v>
      </c>
      <c r="C174" s="46">
        <f t="shared" si="35"/>
        <v>0</v>
      </c>
      <c r="D174" s="152">
        <f t="shared" si="35"/>
        <v>0</v>
      </c>
      <c r="E174" s="111">
        <f t="shared" si="35"/>
        <v>0</v>
      </c>
      <c r="F174" s="102">
        <f t="shared" si="40"/>
        <v>0</v>
      </c>
      <c r="G174" s="102">
        <f t="shared" si="41"/>
        <v>0</v>
      </c>
      <c r="H174" s="102">
        <f t="shared" si="37"/>
        <v>0</v>
      </c>
      <c r="I174" s="45">
        <f>'F4.2'!V79</f>
        <v>0</v>
      </c>
      <c r="J174" s="45">
        <f>'F4.2'!AU79</f>
        <v>0</v>
      </c>
      <c r="K174" s="102"/>
      <c r="L174" s="102"/>
      <c r="M174" s="102">
        <f t="shared" si="38"/>
        <v>0</v>
      </c>
      <c r="N174" s="102">
        <f t="shared" si="39"/>
        <v>0</v>
      </c>
    </row>
    <row r="175" spans="1:16" ht="15.75" hidden="1" outlineLevel="1" x14ac:dyDescent="0.25">
      <c r="A175" s="279"/>
      <c r="B175" s="289" t="str">
        <f t="shared" si="36"/>
        <v>(ii) Submitted to MERC but yet to be approved</v>
      </c>
      <c r="C175" s="43">
        <f t="shared" si="35"/>
        <v>0</v>
      </c>
      <c r="D175" s="152">
        <f t="shared" si="35"/>
        <v>0</v>
      </c>
      <c r="E175" s="111">
        <f t="shared" si="35"/>
        <v>0</v>
      </c>
      <c r="F175" s="102">
        <f t="shared" si="40"/>
        <v>0</v>
      </c>
      <c r="G175" s="102">
        <f t="shared" si="41"/>
        <v>0</v>
      </c>
      <c r="H175" s="102">
        <f t="shared" si="37"/>
        <v>0</v>
      </c>
      <c r="I175" s="45">
        <f>'F4.2'!V80</f>
        <v>0</v>
      </c>
      <c r="J175" s="45">
        <f>'F4.2'!AU80</f>
        <v>0</v>
      </c>
      <c r="K175" s="102"/>
      <c r="L175" s="102"/>
      <c r="M175" s="102">
        <f t="shared" si="38"/>
        <v>0</v>
      </c>
      <c r="N175" s="102">
        <f t="shared" si="39"/>
        <v>0</v>
      </c>
    </row>
    <row r="176" spans="1:16" ht="15.75" hidden="1" outlineLevel="1" x14ac:dyDescent="0.25">
      <c r="A176" s="279"/>
      <c r="B176" s="281">
        <f t="shared" si="36"/>
        <v>0</v>
      </c>
      <c r="C176" s="46">
        <f t="shared" si="35"/>
        <v>0</v>
      </c>
      <c r="D176" s="152">
        <f t="shared" si="35"/>
        <v>0</v>
      </c>
      <c r="E176" s="111">
        <f t="shared" si="35"/>
        <v>0</v>
      </c>
      <c r="F176" s="102">
        <f t="shared" si="40"/>
        <v>0</v>
      </c>
      <c r="G176" s="102">
        <f t="shared" si="41"/>
        <v>0</v>
      </c>
      <c r="H176" s="102">
        <f t="shared" si="37"/>
        <v>0</v>
      </c>
      <c r="I176" s="45">
        <f>'F4.2'!V81</f>
        <v>0</v>
      </c>
      <c r="J176" s="45">
        <f>'F4.2'!AU81</f>
        <v>0</v>
      </c>
      <c r="K176" s="102"/>
      <c r="L176" s="102"/>
      <c r="M176" s="102">
        <f t="shared" si="38"/>
        <v>0</v>
      </c>
      <c r="N176" s="102">
        <f t="shared" si="39"/>
        <v>0</v>
      </c>
    </row>
    <row r="177" spans="1:14" ht="15.75" hidden="1" outlineLevel="1" x14ac:dyDescent="0.25">
      <c r="A177" s="282"/>
      <c r="B177" s="289" t="str">
        <f t="shared" si="36"/>
        <v>(iii) Yet to be submitted to MERC</v>
      </c>
      <c r="C177" s="43">
        <f t="shared" si="35"/>
        <v>0</v>
      </c>
      <c r="D177" s="152">
        <f t="shared" si="35"/>
        <v>0</v>
      </c>
      <c r="E177" s="111">
        <f t="shared" si="35"/>
        <v>0</v>
      </c>
      <c r="F177" s="102">
        <f t="shared" si="40"/>
        <v>0</v>
      </c>
      <c r="G177" s="102">
        <f t="shared" si="41"/>
        <v>0</v>
      </c>
      <c r="H177" s="102">
        <f t="shared" si="37"/>
        <v>0</v>
      </c>
      <c r="I177" s="45">
        <f>'F4.2'!V82</f>
        <v>0</v>
      </c>
      <c r="J177" s="45">
        <f>'F4.2'!AU82</f>
        <v>0</v>
      </c>
      <c r="K177" s="102"/>
      <c r="L177" s="102"/>
      <c r="M177" s="102">
        <f t="shared" si="38"/>
        <v>0</v>
      </c>
      <c r="N177" s="102">
        <f t="shared" si="39"/>
        <v>0</v>
      </c>
    </row>
    <row r="178" spans="1:14" ht="18.75" hidden="1" outlineLevel="1" x14ac:dyDescent="0.25">
      <c r="A178" s="262"/>
      <c r="B178" s="283" t="str">
        <f t="shared" si="36"/>
        <v>FY 2026-27</v>
      </c>
      <c r="C178" s="43">
        <f t="shared" si="35"/>
        <v>0</v>
      </c>
      <c r="D178" s="152">
        <f t="shared" si="35"/>
        <v>0</v>
      </c>
      <c r="E178" s="111">
        <f t="shared" si="35"/>
        <v>0</v>
      </c>
      <c r="F178" s="102">
        <f t="shared" si="40"/>
        <v>0</v>
      </c>
      <c r="G178" s="102">
        <f t="shared" si="41"/>
        <v>0</v>
      </c>
      <c r="H178" s="102">
        <f t="shared" si="37"/>
        <v>0</v>
      </c>
      <c r="I178" s="45">
        <f>'F4.2'!V83</f>
        <v>0</v>
      </c>
      <c r="J178" s="45">
        <f>'F4.2'!AU83</f>
        <v>0</v>
      </c>
      <c r="K178" s="102"/>
      <c r="L178" s="102"/>
      <c r="M178" s="102">
        <f t="shared" si="38"/>
        <v>0</v>
      </c>
      <c r="N178" s="102">
        <f t="shared" si="39"/>
        <v>0</v>
      </c>
    </row>
    <row r="179" spans="1:14" ht="31.5" hidden="1" outlineLevel="1" x14ac:dyDescent="0.25">
      <c r="A179" s="284">
        <f>A84</f>
        <v>1</v>
      </c>
      <c r="B179" s="180" t="str">
        <f t="shared" si="36"/>
        <v>R&amp;M/LE for Identified Thermal units of MSPGCL  of BTPS U-3 (210 MW)</v>
      </c>
      <c r="C179" s="43">
        <f t="shared" si="35"/>
        <v>0</v>
      </c>
      <c r="D179" s="152">
        <f t="shared" si="35"/>
        <v>0</v>
      </c>
      <c r="E179" s="111">
        <f t="shared" si="35"/>
        <v>0</v>
      </c>
      <c r="F179" s="102">
        <f t="shared" si="40"/>
        <v>0</v>
      </c>
      <c r="G179" s="102">
        <f t="shared" si="41"/>
        <v>0</v>
      </c>
      <c r="H179" s="102">
        <f t="shared" si="37"/>
        <v>0</v>
      </c>
      <c r="I179" s="45">
        <f>'F4.2'!V84</f>
        <v>0</v>
      </c>
      <c r="J179" s="45">
        <f>'F4.2'!AU84</f>
        <v>0</v>
      </c>
      <c r="K179" s="102"/>
      <c r="L179" s="102"/>
      <c r="M179" s="102">
        <f t="shared" si="38"/>
        <v>0</v>
      </c>
      <c r="N179" s="102">
        <f t="shared" si="39"/>
        <v>0</v>
      </c>
    </row>
    <row r="180" spans="1:14" ht="31.5" hidden="1" outlineLevel="1" x14ac:dyDescent="0.25">
      <c r="A180" s="285">
        <f>A85</f>
        <v>1.1000000000000001</v>
      </c>
      <c r="B180" s="188" t="str">
        <f t="shared" si="36"/>
        <v>R&amp;M/LE for Identified Thermal units of MSPGCL  of BTPS U-3 (210 MW)</v>
      </c>
      <c r="C180" s="43">
        <f t="shared" si="35"/>
        <v>0</v>
      </c>
      <c r="D180" s="152">
        <f t="shared" si="35"/>
        <v>0</v>
      </c>
      <c r="E180" s="111">
        <f t="shared" si="35"/>
        <v>0</v>
      </c>
      <c r="F180" s="102">
        <f t="shared" si="40"/>
        <v>0</v>
      </c>
      <c r="G180" s="102">
        <f t="shared" si="41"/>
        <v>0</v>
      </c>
      <c r="H180" s="102">
        <f t="shared" si="37"/>
        <v>0</v>
      </c>
      <c r="I180" s="45">
        <f>'F4.2'!V85</f>
        <v>0</v>
      </c>
      <c r="J180" s="45">
        <f>'F4.2'!AU85</f>
        <v>0</v>
      </c>
      <c r="K180" s="102"/>
      <c r="L180" s="102"/>
      <c r="M180" s="102">
        <f t="shared" si="38"/>
        <v>0</v>
      </c>
      <c r="N180" s="102">
        <f t="shared" si="39"/>
        <v>0</v>
      </c>
    </row>
    <row r="181" spans="1:14" ht="15.75" hidden="1" outlineLevel="1" x14ac:dyDescent="0.25">
      <c r="A181" s="282"/>
      <c r="B181" s="183">
        <f t="shared" si="36"/>
        <v>0</v>
      </c>
      <c r="C181" s="43">
        <f t="shared" si="35"/>
        <v>0</v>
      </c>
      <c r="D181" s="152">
        <f t="shared" si="35"/>
        <v>0</v>
      </c>
      <c r="E181" s="111">
        <f t="shared" si="35"/>
        <v>0</v>
      </c>
      <c r="F181" s="102">
        <f t="shared" si="40"/>
        <v>0</v>
      </c>
      <c r="G181" s="102">
        <f t="shared" si="41"/>
        <v>0</v>
      </c>
      <c r="H181" s="102">
        <f t="shared" si="37"/>
        <v>0</v>
      </c>
      <c r="I181" s="45">
        <f>'F4.2'!V86</f>
        <v>0</v>
      </c>
      <c r="J181" s="45">
        <f>'F4.2'!AU86</f>
        <v>0</v>
      </c>
      <c r="K181" s="102"/>
      <c r="L181" s="102"/>
      <c r="M181" s="102">
        <f t="shared" si="38"/>
        <v>0</v>
      </c>
      <c r="N181" s="102">
        <f t="shared" si="39"/>
        <v>0</v>
      </c>
    </row>
    <row r="182" spans="1:14" ht="15.75" hidden="1" outlineLevel="1" x14ac:dyDescent="0.2">
      <c r="A182" s="282"/>
      <c r="B182" s="40" t="str">
        <f t="shared" si="36"/>
        <v>B) Non-DPR Schemes</v>
      </c>
      <c r="C182" s="46">
        <f t="shared" si="35"/>
        <v>0</v>
      </c>
      <c r="D182" s="152">
        <f t="shared" si="35"/>
        <v>0</v>
      </c>
      <c r="E182" s="111">
        <f t="shared" si="35"/>
        <v>0</v>
      </c>
      <c r="F182" s="95">
        <f t="shared" si="40"/>
        <v>0</v>
      </c>
      <c r="G182" s="95">
        <f t="shared" si="41"/>
        <v>0</v>
      </c>
      <c r="H182" s="95">
        <f t="shared" si="37"/>
        <v>0</v>
      </c>
      <c r="I182" s="45">
        <f>'F4.2'!V87</f>
        <v>0</v>
      </c>
      <c r="J182" s="45">
        <f>'F4.2'!AU87</f>
        <v>0</v>
      </c>
      <c r="K182" s="95"/>
      <c r="L182" s="95"/>
      <c r="M182" s="95">
        <f t="shared" si="38"/>
        <v>0</v>
      </c>
      <c r="N182" s="95">
        <f t="shared" si="39"/>
        <v>0</v>
      </c>
    </row>
    <row r="183" spans="1:14" ht="30" hidden="1" outlineLevel="1" x14ac:dyDescent="0.25">
      <c r="A183" s="282">
        <f t="shared" ref="A183:A189" si="42">A88</f>
        <v>1</v>
      </c>
      <c r="B183" s="287" t="str">
        <f t="shared" si="36"/>
        <v>Design, Supply and Installation for capacity enhancement of conveyor No. 08 at CHP210MW, BTPS.</v>
      </c>
      <c r="C183" s="46">
        <f t="shared" si="35"/>
        <v>0</v>
      </c>
      <c r="D183" s="152">
        <f t="shared" si="35"/>
        <v>0</v>
      </c>
      <c r="E183" s="111">
        <f t="shared" si="35"/>
        <v>0</v>
      </c>
      <c r="F183" s="95">
        <f t="shared" si="40"/>
        <v>1.80009</v>
      </c>
      <c r="G183" s="95">
        <f t="shared" si="41"/>
        <v>1.80009</v>
      </c>
      <c r="H183" s="95">
        <f t="shared" si="37"/>
        <v>0</v>
      </c>
      <c r="I183" s="45">
        <f>'F4.2'!V88</f>
        <v>0</v>
      </c>
      <c r="J183" s="45">
        <f>'F4.2'!AU88</f>
        <v>0</v>
      </c>
      <c r="K183" s="95"/>
      <c r="L183" s="95"/>
      <c r="M183" s="95">
        <f t="shared" si="38"/>
        <v>0</v>
      </c>
      <c r="N183" s="95">
        <f t="shared" si="39"/>
        <v>0</v>
      </c>
    </row>
    <row r="184" spans="1:14" ht="15.75" hidden="1" outlineLevel="1" x14ac:dyDescent="0.25">
      <c r="A184" s="282">
        <f t="shared" si="42"/>
        <v>2</v>
      </c>
      <c r="B184" s="183" t="str">
        <f t="shared" si="36"/>
        <v>SPEAKER &amp; PTZ CAMER</v>
      </c>
      <c r="C184" s="46">
        <f t="shared" si="35"/>
        <v>0</v>
      </c>
      <c r="D184" s="152">
        <f t="shared" si="35"/>
        <v>0</v>
      </c>
      <c r="E184" s="111">
        <f t="shared" si="35"/>
        <v>0</v>
      </c>
      <c r="F184" s="95">
        <f t="shared" si="40"/>
        <v>3.1968099999999999E-2</v>
      </c>
      <c r="G184" s="95">
        <f t="shared" si="41"/>
        <v>3.1968099999999999E-2</v>
      </c>
      <c r="H184" s="95">
        <f t="shared" si="37"/>
        <v>0</v>
      </c>
      <c r="I184" s="45">
        <f>'F4.2'!V89</f>
        <v>0</v>
      </c>
      <c r="J184" s="45">
        <f>'F4.2'!AU89</f>
        <v>0</v>
      </c>
      <c r="K184" s="95"/>
      <c r="L184" s="95"/>
      <c r="M184" s="95">
        <f t="shared" si="38"/>
        <v>0</v>
      </c>
      <c r="N184" s="95">
        <f t="shared" si="39"/>
        <v>0</v>
      </c>
    </row>
    <row r="185" spans="1:14" ht="15.75" hidden="1" outlineLevel="1" x14ac:dyDescent="0.25">
      <c r="A185" s="282">
        <f t="shared" si="42"/>
        <v>3</v>
      </c>
      <c r="B185" s="183" t="str">
        <f t="shared" si="36"/>
        <v>50 INCH TV &amp; 2TN AC</v>
      </c>
      <c r="C185" s="46">
        <f t="shared" ref="C185:E189" si="43">C90</f>
        <v>0</v>
      </c>
      <c r="D185" s="152">
        <f t="shared" si="43"/>
        <v>0</v>
      </c>
      <c r="E185" s="111">
        <f t="shared" si="43"/>
        <v>0</v>
      </c>
      <c r="F185" s="95">
        <f t="shared" si="40"/>
        <v>6.4529699999999995E-2</v>
      </c>
      <c r="G185" s="95">
        <f t="shared" si="41"/>
        <v>6.4529699999999995E-2</v>
      </c>
      <c r="H185" s="95">
        <f t="shared" si="37"/>
        <v>0</v>
      </c>
      <c r="I185" s="45">
        <f>'F4.2'!V90</f>
        <v>0</v>
      </c>
      <c r="J185" s="45">
        <f>'F4.2'!AU90</f>
        <v>0</v>
      </c>
      <c r="K185" s="95"/>
      <c r="L185" s="95"/>
      <c r="M185" s="95">
        <f t="shared" si="38"/>
        <v>0</v>
      </c>
      <c r="N185" s="95">
        <f t="shared" si="39"/>
        <v>0</v>
      </c>
    </row>
    <row r="186" spans="1:14" ht="15.75" hidden="1" outlineLevel="1" x14ac:dyDescent="0.25">
      <c r="A186" s="282">
        <f t="shared" si="42"/>
        <v>4</v>
      </c>
      <c r="B186" s="288" t="str">
        <f t="shared" si="36"/>
        <v>Fixtures &amp; Fitting (10801)</v>
      </c>
      <c r="C186" s="46">
        <f t="shared" si="43"/>
        <v>0</v>
      </c>
      <c r="D186" s="152">
        <f t="shared" si="43"/>
        <v>0</v>
      </c>
      <c r="E186" s="111">
        <f t="shared" si="43"/>
        <v>0</v>
      </c>
      <c r="F186" s="95">
        <f t="shared" si="40"/>
        <v>2.2089600000000001E-2</v>
      </c>
      <c r="G186" s="95">
        <f t="shared" si="41"/>
        <v>2.2089600000000001E-2</v>
      </c>
      <c r="H186" s="95">
        <f t="shared" si="37"/>
        <v>0</v>
      </c>
      <c r="I186" s="45">
        <f>'F4.2'!V91</f>
        <v>0</v>
      </c>
      <c r="J186" s="45">
        <f>'F4.2'!AU91</f>
        <v>0</v>
      </c>
      <c r="K186" s="95"/>
      <c r="L186" s="95"/>
      <c r="M186" s="95">
        <f t="shared" si="38"/>
        <v>0</v>
      </c>
      <c r="N186" s="95">
        <f t="shared" si="39"/>
        <v>0</v>
      </c>
    </row>
    <row r="187" spans="1:14" ht="15.75" hidden="1" outlineLevel="1" x14ac:dyDescent="0.25">
      <c r="A187" s="282">
        <f t="shared" si="42"/>
        <v>5</v>
      </c>
      <c r="B187" s="288" t="str">
        <f t="shared" si="36"/>
        <v>Office equpment (10901)</v>
      </c>
      <c r="C187" s="46">
        <f t="shared" si="43"/>
        <v>0</v>
      </c>
      <c r="D187" s="152">
        <f t="shared" si="43"/>
        <v>0</v>
      </c>
      <c r="E187" s="111">
        <f t="shared" si="43"/>
        <v>0</v>
      </c>
      <c r="F187" s="95">
        <f t="shared" si="40"/>
        <v>0.60696666700000002</v>
      </c>
      <c r="G187" s="95">
        <f t="shared" si="41"/>
        <v>0.60696666700000002</v>
      </c>
      <c r="H187" s="95">
        <f t="shared" si="37"/>
        <v>0</v>
      </c>
      <c r="I187" s="45">
        <f>'F4.2'!V92</f>
        <v>0</v>
      </c>
      <c r="J187" s="45">
        <f>'F4.2'!AU92</f>
        <v>0</v>
      </c>
      <c r="K187" s="95"/>
      <c r="L187" s="95"/>
      <c r="M187" s="95">
        <f t="shared" si="38"/>
        <v>0</v>
      </c>
      <c r="N187" s="95">
        <f t="shared" si="39"/>
        <v>0</v>
      </c>
    </row>
    <row r="188" spans="1:14" ht="15.75" hidden="1" outlineLevel="1" x14ac:dyDescent="0.25">
      <c r="A188" s="282">
        <f t="shared" si="42"/>
        <v>6</v>
      </c>
      <c r="B188" s="183" t="str">
        <f t="shared" si="36"/>
        <v>Gearboxes for CHP Elecon Make</v>
      </c>
      <c r="C188" s="46">
        <f t="shared" si="43"/>
        <v>0</v>
      </c>
      <c r="D188" s="152">
        <f t="shared" si="43"/>
        <v>0</v>
      </c>
      <c r="E188" s="111">
        <f t="shared" si="43"/>
        <v>0</v>
      </c>
      <c r="F188" s="95">
        <f t="shared" si="40"/>
        <v>0.345735079</v>
      </c>
      <c r="G188" s="95">
        <f t="shared" si="41"/>
        <v>0.345735079</v>
      </c>
      <c r="H188" s="95">
        <f t="shared" si="37"/>
        <v>0</v>
      </c>
      <c r="I188" s="45">
        <f>'F4.2'!V93</f>
        <v>0</v>
      </c>
      <c r="J188" s="45">
        <f>'F4.2'!AU93</f>
        <v>0</v>
      </c>
      <c r="K188" s="95"/>
      <c r="L188" s="95"/>
      <c r="M188" s="95">
        <f t="shared" si="38"/>
        <v>0</v>
      </c>
      <c r="N188" s="95">
        <f t="shared" si="39"/>
        <v>0</v>
      </c>
    </row>
    <row r="189" spans="1:14" ht="15.75" hidden="1" outlineLevel="1" x14ac:dyDescent="0.25">
      <c r="A189" s="282">
        <f t="shared" si="42"/>
        <v>7</v>
      </c>
      <c r="B189" s="190" t="str">
        <f t="shared" si="36"/>
        <v>General Assets</v>
      </c>
      <c r="C189" s="46">
        <f t="shared" si="43"/>
        <v>0</v>
      </c>
      <c r="D189" s="152">
        <f t="shared" si="43"/>
        <v>0</v>
      </c>
      <c r="E189" s="111">
        <f t="shared" si="43"/>
        <v>0</v>
      </c>
      <c r="F189" s="95">
        <f t="shared" si="40"/>
        <v>0</v>
      </c>
      <c r="G189" s="95">
        <f t="shared" si="41"/>
        <v>0</v>
      </c>
      <c r="H189" s="95">
        <f t="shared" si="37"/>
        <v>0</v>
      </c>
      <c r="I189" s="45">
        <f>'F4.2'!V94</f>
        <v>0</v>
      </c>
      <c r="J189" s="45">
        <f>'F4.2'!AU94</f>
        <v>0</v>
      </c>
      <c r="K189" s="95"/>
      <c r="L189" s="95"/>
      <c r="M189" s="95">
        <f t="shared" si="38"/>
        <v>0</v>
      </c>
      <c r="N189" s="95">
        <f t="shared" si="39"/>
        <v>0</v>
      </c>
    </row>
    <row r="190" spans="1:14" ht="15.75" hidden="1" outlineLevel="1" x14ac:dyDescent="0.25">
      <c r="A190" s="282">
        <f t="shared" ref="A190:E190" si="44">A95</f>
        <v>8</v>
      </c>
      <c r="B190" s="190" t="str">
        <f t="shared" si="44"/>
        <v>Furniture &amp; Fixture</v>
      </c>
      <c r="C190" s="46">
        <f t="shared" si="44"/>
        <v>0</v>
      </c>
      <c r="D190" s="152">
        <f t="shared" si="44"/>
        <v>0</v>
      </c>
      <c r="E190" s="111">
        <f t="shared" si="44"/>
        <v>0</v>
      </c>
      <c r="F190" s="95">
        <f t="shared" ref="F190:F193" si="45">F95+I95</f>
        <v>3.4999940000000002E-3</v>
      </c>
      <c r="G190" s="95">
        <f t="shared" ref="G190:G193" si="46">G95+M95</f>
        <v>3.4999940000000002E-3</v>
      </c>
      <c r="H190" s="95">
        <f t="shared" ref="H190:H193" si="47">F190-G190</f>
        <v>0</v>
      </c>
      <c r="I190" s="45">
        <f>'F4.2'!V95</f>
        <v>0</v>
      </c>
      <c r="J190" s="45">
        <f>'F4.2'!AU95</f>
        <v>0</v>
      </c>
      <c r="K190" s="95"/>
      <c r="L190" s="95"/>
      <c r="M190" s="95">
        <f t="shared" ref="M190:M193" si="48">SUM(J190:L190)</f>
        <v>0</v>
      </c>
      <c r="N190" s="95">
        <f t="shared" ref="N190:N193" si="49">H190+I190-M190</f>
        <v>0</v>
      </c>
    </row>
    <row r="191" spans="1:14" ht="15.75" hidden="1" outlineLevel="1" x14ac:dyDescent="0.25">
      <c r="A191" s="282">
        <f t="shared" ref="A191:E191" si="50">A96</f>
        <v>9</v>
      </c>
      <c r="B191" s="190" t="str">
        <f t="shared" si="50"/>
        <v xml:space="preserve">Office Equipment </v>
      </c>
      <c r="C191" s="46">
        <f t="shared" si="50"/>
        <v>0</v>
      </c>
      <c r="D191" s="152">
        <f t="shared" si="50"/>
        <v>0</v>
      </c>
      <c r="E191" s="111">
        <f t="shared" si="50"/>
        <v>0</v>
      </c>
      <c r="F191" s="95">
        <f t="shared" si="45"/>
        <v>0.258863014</v>
      </c>
      <c r="G191" s="95">
        <f t="shared" si="46"/>
        <v>0.258863014</v>
      </c>
      <c r="H191" s="95">
        <f t="shared" si="47"/>
        <v>0</v>
      </c>
      <c r="I191" s="45">
        <f>'F4.2'!V96</f>
        <v>0</v>
      </c>
      <c r="J191" s="45">
        <f>'F4.2'!AU96</f>
        <v>0</v>
      </c>
      <c r="K191" s="95"/>
      <c r="L191" s="95"/>
      <c r="M191" s="95">
        <f t="shared" si="48"/>
        <v>0</v>
      </c>
      <c r="N191" s="95">
        <f t="shared" si="49"/>
        <v>0</v>
      </c>
    </row>
    <row r="192" spans="1:14" ht="15.75" hidden="1" outlineLevel="1" x14ac:dyDescent="0.25">
      <c r="A192" s="282">
        <f t="shared" ref="A192:E192" si="51">A97</f>
        <v>10</v>
      </c>
      <c r="B192" s="190" t="str">
        <f t="shared" si="51"/>
        <v>Furniture &amp; Fixture</v>
      </c>
      <c r="C192" s="46">
        <f t="shared" si="51"/>
        <v>0</v>
      </c>
      <c r="D192" s="152">
        <f t="shared" si="51"/>
        <v>0</v>
      </c>
      <c r="E192" s="111">
        <f t="shared" si="51"/>
        <v>0</v>
      </c>
      <c r="F192" s="95">
        <f t="shared" si="45"/>
        <v>0</v>
      </c>
      <c r="G192" s="95">
        <f t="shared" si="46"/>
        <v>0</v>
      </c>
      <c r="H192" s="95">
        <f t="shared" si="47"/>
        <v>0</v>
      </c>
      <c r="I192" s="45">
        <f>'F4.2'!V97</f>
        <v>0.20719743600000001</v>
      </c>
      <c r="J192" s="45">
        <f>'F4.2'!AU97</f>
        <v>0.20719743600000001</v>
      </c>
      <c r="K192" s="95"/>
      <c r="L192" s="95"/>
      <c r="M192" s="95">
        <f t="shared" si="48"/>
        <v>0.20719743600000001</v>
      </c>
      <c r="N192" s="95">
        <f t="shared" si="49"/>
        <v>0</v>
      </c>
    </row>
    <row r="193" spans="1:16" s="278" customFormat="1" ht="15.75" hidden="1" outlineLevel="1" x14ac:dyDescent="0.25">
      <c r="A193" s="282">
        <f t="shared" ref="A193:E193" si="52">A98</f>
        <v>11</v>
      </c>
      <c r="B193" s="190" t="str">
        <f t="shared" si="52"/>
        <v xml:space="preserve">Office Equipment </v>
      </c>
      <c r="C193" s="46">
        <f t="shared" si="52"/>
        <v>0</v>
      </c>
      <c r="D193" s="152">
        <f t="shared" si="52"/>
        <v>0</v>
      </c>
      <c r="E193" s="111">
        <f t="shared" si="52"/>
        <v>0</v>
      </c>
      <c r="F193" s="95">
        <f t="shared" si="45"/>
        <v>0</v>
      </c>
      <c r="G193" s="95">
        <f t="shared" si="46"/>
        <v>0</v>
      </c>
      <c r="H193" s="95">
        <f t="shared" si="47"/>
        <v>0</v>
      </c>
      <c r="I193" s="45">
        <f>'F4.2'!V98</f>
        <v>6.3896999999999999E-3</v>
      </c>
      <c r="J193" s="45">
        <f>'F4.2'!AU98</f>
        <v>6.3896999999999999E-3</v>
      </c>
      <c r="K193" s="95"/>
      <c r="L193" s="95"/>
      <c r="M193" s="95">
        <f t="shared" si="48"/>
        <v>6.3896999999999999E-3</v>
      </c>
      <c r="N193" s="95">
        <f t="shared" si="49"/>
        <v>0</v>
      </c>
    </row>
    <row r="194" spans="1:16" s="278" customFormat="1" ht="16.5" hidden="1" outlineLevel="1" thickBot="1" x14ac:dyDescent="0.3">
      <c r="A194" s="282">
        <f t="shared" ref="A194:E194" si="53">A99</f>
        <v>12</v>
      </c>
      <c r="B194" s="190" t="str">
        <f t="shared" si="53"/>
        <v>Land</v>
      </c>
      <c r="C194" s="46">
        <f t="shared" si="53"/>
        <v>0</v>
      </c>
      <c r="D194" s="152">
        <f t="shared" si="53"/>
        <v>0</v>
      </c>
      <c r="E194" s="111">
        <f t="shared" si="53"/>
        <v>0</v>
      </c>
      <c r="F194" s="95">
        <f t="shared" ref="F194" si="54">F99+I99</f>
        <v>0</v>
      </c>
      <c r="G194" s="95">
        <f t="shared" ref="G194" si="55">G99+M99</f>
        <v>0</v>
      </c>
      <c r="H194" s="95">
        <f t="shared" ref="H194" si="56">F194-G194</f>
        <v>0</v>
      </c>
      <c r="I194" s="45">
        <f>'F4.2'!V99</f>
        <v>0</v>
      </c>
      <c r="J194" s="45">
        <f>'F4.2'!AU99</f>
        <v>0.19434199999999999</v>
      </c>
      <c r="K194" s="95"/>
      <c r="L194" s="95"/>
      <c r="M194" s="95">
        <f t="shared" ref="M194" si="57">SUM(J194:L194)</f>
        <v>0.19434199999999999</v>
      </c>
      <c r="N194" s="95">
        <f t="shared" ref="N194" si="58">H194+I194-M194</f>
        <v>-0.19434199999999999</v>
      </c>
    </row>
    <row r="195" spans="1:16" ht="16.5" collapsed="1" thickBot="1" x14ac:dyDescent="0.3">
      <c r="A195" s="97"/>
      <c r="B195" s="98" t="str">
        <f>B100</f>
        <v>Total</v>
      </c>
      <c r="C195" s="88"/>
      <c r="D195" s="158"/>
      <c r="E195" s="99"/>
      <c r="F195" s="99">
        <f>SUM(F105:F194)</f>
        <v>56.619247958641878</v>
      </c>
      <c r="G195" s="99">
        <f t="shared" ref="G195:N195" si="59">SUM(G105:G194)</f>
        <v>56.619247958641878</v>
      </c>
      <c r="H195" s="99">
        <f t="shared" si="59"/>
        <v>0</v>
      </c>
      <c r="I195" s="99">
        <f t="shared" si="59"/>
        <v>0.21358713600000001</v>
      </c>
      <c r="J195" s="99">
        <f t="shared" si="59"/>
        <v>0.40792913600000003</v>
      </c>
      <c r="K195" s="99">
        <f t="shared" si="59"/>
        <v>0</v>
      </c>
      <c r="L195" s="99">
        <f t="shared" si="59"/>
        <v>0</v>
      </c>
      <c r="M195" s="99">
        <f t="shared" si="59"/>
        <v>0.40792913600000003</v>
      </c>
      <c r="N195" s="99">
        <f t="shared" si="59"/>
        <v>-0.19434199999999999</v>
      </c>
    </row>
    <row r="197" spans="1:16" ht="15.75" thickBot="1" x14ac:dyDescent="0.3">
      <c r="A197" s="94"/>
      <c r="B197" s="81" t="s">
        <v>10</v>
      </c>
      <c r="C197" s="86"/>
      <c r="D197" s="156"/>
      <c r="E197" s="95"/>
      <c r="F197" s="95"/>
      <c r="G197" s="95"/>
      <c r="H197" s="95"/>
      <c r="I197" s="95"/>
      <c r="J197" s="95"/>
      <c r="K197" s="95"/>
      <c r="L197" s="95"/>
      <c r="M197" s="95"/>
      <c r="N197" s="95"/>
    </row>
    <row r="198" spans="1:16" ht="15.75" hidden="1" outlineLevel="1" x14ac:dyDescent="0.25">
      <c r="A198" s="279"/>
      <c r="B198" s="116" t="str">
        <f t="shared" ref="B198:B229" si="60">B103</f>
        <v>a) DPR Schemes</v>
      </c>
      <c r="C198" s="86"/>
      <c r="D198" s="156"/>
      <c r="E198" s="95"/>
      <c r="F198" s="95"/>
      <c r="G198" s="95"/>
      <c r="H198" s="95"/>
      <c r="I198" s="95"/>
      <c r="J198" s="95"/>
      <c r="K198" s="95"/>
      <c r="L198" s="95"/>
      <c r="M198" s="95"/>
      <c r="N198" s="95"/>
    </row>
    <row r="199" spans="1:16" hidden="1" outlineLevel="1" x14ac:dyDescent="0.25">
      <c r="A199" s="279"/>
      <c r="B199" s="281" t="str">
        <f t="shared" si="60"/>
        <v>(i) In-principle approved by MERC</v>
      </c>
      <c r="C199" s="87"/>
      <c r="D199" s="157"/>
      <c r="E199" s="95"/>
      <c r="F199" s="95"/>
      <c r="G199" s="95"/>
      <c r="H199" s="95"/>
      <c r="I199" s="95"/>
      <c r="J199" s="95"/>
      <c r="K199" s="95"/>
      <c r="L199" s="95"/>
      <c r="M199" s="95"/>
      <c r="N199" s="95"/>
    </row>
    <row r="200" spans="1:16" ht="31.5" hidden="1" outlineLevel="1" x14ac:dyDescent="0.25">
      <c r="A200" s="301">
        <f>A105</f>
        <v>1</v>
      </c>
      <c r="B200" s="302" t="str">
        <f t="shared" si="60"/>
        <v>Replacement of economizer &amp; LTSH coils at Unit # 2</v>
      </c>
      <c r="C200" s="301" t="str">
        <f t="shared" ref="C200:E219" si="61">C105</f>
        <v>MERC/CAPEX/20122013/00179</v>
      </c>
      <c r="D200" s="226">
        <f t="shared" si="61"/>
        <v>41022</v>
      </c>
      <c r="E200" s="232">
        <f t="shared" si="61"/>
        <v>10.177999999999999</v>
      </c>
      <c r="F200" s="232">
        <f t="shared" ref="F200:F231" si="62">F105+I105</f>
        <v>0</v>
      </c>
      <c r="G200" s="232">
        <f t="shared" ref="G200:G231" si="63">G105+M105</f>
        <v>0</v>
      </c>
      <c r="H200" s="232">
        <f t="shared" ref="H200:H263" si="64">F200-G200</f>
        <v>0</v>
      </c>
      <c r="I200" s="232">
        <f>'F4.2'!W10</f>
        <v>0</v>
      </c>
      <c r="J200" s="232">
        <f>'F4.2'!AV10</f>
        <v>0</v>
      </c>
      <c r="K200" s="232"/>
      <c r="L200" s="232"/>
      <c r="M200" s="232">
        <f t="shared" ref="M200" si="65">SUM(J200:L200)</f>
        <v>0</v>
      </c>
      <c r="N200" s="232">
        <f t="shared" ref="N200:N263" si="66">H200+I200-M200</f>
        <v>0</v>
      </c>
      <c r="O200" s="161">
        <f t="shared" ref="O200:O261" si="67">MAX(0,IF(M200=0,0,IF(G200+M200&lt;E200,M200,E200-G200)))</f>
        <v>0</v>
      </c>
      <c r="P200" s="162">
        <f t="shared" ref="P200:P261" si="68">M200-O200</f>
        <v>0</v>
      </c>
    </row>
    <row r="201" spans="1:16" ht="31.5" hidden="1" outlineLevel="1" x14ac:dyDescent="0.25">
      <c r="A201" s="306">
        <f>A106</f>
        <v>1.1000000000000001</v>
      </c>
      <c r="B201" s="307" t="str">
        <f t="shared" si="60"/>
        <v>Replacement of Economiser Coil</v>
      </c>
      <c r="C201" s="306" t="str">
        <f t="shared" si="61"/>
        <v>MERC/CAPEX/20122013/00179</v>
      </c>
      <c r="D201" s="222">
        <f t="shared" si="61"/>
        <v>41022</v>
      </c>
      <c r="E201" s="310">
        <f t="shared" si="61"/>
        <v>3.524</v>
      </c>
      <c r="F201" s="232">
        <f t="shared" si="62"/>
        <v>3.47</v>
      </c>
      <c r="G201" s="232">
        <f t="shared" si="63"/>
        <v>3.47</v>
      </c>
      <c r="H201" s="232">
        <f t="shared" si="64"/>
        <v>0</v>
      </c>
      <c r="I201" s="232">
        <f>'F4.2'!W11</f>
        <v>0</v>
      </c>
      <c r="J201" s="232">
        <f>'F4.2'!AV11</f>
        <v>0</v>
      </c>
      <c r="K201" s="310"/>
      <c r="L201" s="310"/>
      <c r="M201" s="310">
        <f t="shared" ref="M201:M261" si="69">SUM(J201:L201)</f>
        <v>0</v>
      </c>
      <c r="N201" s="310">
        <f t="shared" si="66"/>
        <v>0</v>
      </c>
      <c r="O201" s="161">
        <f t="shared" si="67"/>
        <v>0</v>
      </c>
      <c r="P201" s="162">
        <f t="shared" si="68"/>
        <v>0</v>
      </c>
    </row>
    <row r="202" spans="1:16" ht="31.5" hidden="1" outlineLevel="1" x14ac:dyDescent="0.25">
      <c r="A202" s="306"/>
      <c r="B202" s="307" t="str">
        <f t="shared" si="60"/>
        <v>IDC</v>
      </c>
      <c r="C202" s="306" t="str">
        <f t="shared" si="61"/>
        <v>MERC/CAPEX/20122013/00179</v>
      </c>
      <c r="D202" s="222">
        <f t="shared" si="61"/>
        <v>41022</v>
      </c>
      <c r="E202" s="310">
        <f t="shared" si="61"/>
        <v>0.20300000000000001</v>
      </c>
      <c r="F202" s="232">
        <f t="shared" si="62"/>
        <v>0</v>
      </c>
      <c r="G202" s="232">
        <f t="shared" si="63"/>
        <v>0</v>
      </c>
      <c r="H202" s="232">
        <f t="shared" si="64"/>
        <v>0</v>
      </c>
      <c r="I202" s="232">
        <f>'F4.2'!W12</f>
        <v>0</v>
      </c>
      <c r="J202" s="232">
        <f>'F4.2'!AV12</f>
        <v>0</v>
      </c>
      <c r="K202" s="310"/>
      <c r="L202" s="310"/>
      <c r="M202" s="310">
        <f t="shared" si="69"/>
        <v>0</v>
      </c>
      <c r="N202" s="310">
        <f t="shared" si="66"/>
        <v>0</v>
      </c>
      <c r="O202" s="161">
        <f t="shared" si="67"/>
        <v>0</v>
      </c>
      <c r="P202" s="162">
        <f t="shared" si="68"/>
        <v>0</v>
      </c>
    </row>
    <row r="203" spans="1:16" ht="31.5" hidden="1" outlineLevel="1" x14ac:dyDescent="0.25">
      <c r="A203" s="306">
        <f>A108</f>
        <v>1.2</v>
      </c>
      <c r="B203" s="307" t="str">
        <f t="shared" si="60"/>
        <v>Replacement of LTSH Coil</v>
      </c>
      <c r="C203" s="306" t="str">
        <f t="shared" si="61"/>
        <v>MERC/CAPEX/20122013/00179</v>
      </c>
      <c r="D203" s="222">
        <f t="shared" si="61"/>
        <v>41022</v>
      </c>
      <c r="E203" s="310">
        <f t="shared" si="61"/>
        <v>6.0940000000000003</v>
      </c>
      <c r="F203" s="232">
        <f t="shared" si="62"/>
        <v>5.32</v>
      </c>
      <c r="G203" s="232">
        <f t="shared" si="63"/>
        <v>5.32</v>
      </c>
      <c r="H203" s="232">
        <f t="shared" si="64"/>
        <v>0</v>
      </c>
      <c r="I203" s="232">
        <f>'F4.2'!W13</f>
        <v>0</v>
      </c>
      <c r="J203" s="232">
        <f>'F4.2'!AV13</f>
        <v>0</v>
      </c>
      <c r="K203" s="310"/>
      <c r="L203" s="310"/>
      <c r="M203" s="310">
        <f t="shared" si="69"/>
        <v>0</v>
      </c>
      <c r="N203" s="310">
        <f t="shared" si="66"/>
        <v>0</v>
      </c>
      <c r="O203" s="161">
        <f t="shared" si="67"/>
        <v>0</v>
      </c>
      <c r="P203" s="162">
        <f t="shared" si="68"/>
        <v>0</v>
      </c>
    </row>
    <row r="204" spans="1:16" ht="31.5" hidden="1" outlineLevel="1" x14ac:dyDescent="0.25">
      <c r="A204" s="306"/>
      <c r="B204" s="307" t="str">
        <f t="shared" si="60"/>
        <v>IDC</v>
      </c>
      <c r="C204" s="306" t="str">
        <f t="shared" si="61"/>
        <v>MERC/CAPEX/20122013/00179</v>
      </c>
      <c r="D204" s="222">
        <f t="shared" si="61"/>
        <v>41022</v>
      </c>
      <c r="E204" s="310">
        <f t="shared" si="61"/>
        <v>0.35699999999999998</v>
      </c>
      <c r="F204" s="232">
        <f t="shared" si="62"/>
        <v>0</v>
      </c>
      <c r="G204" s="232">
        <f t="shared" si="63"/>
        <v>0</v>
      </c>
      <c r="H204" s="232">
        <f t="shared" si="64"/>
        <v>0</v>
      </c>
      <c r="I204" s="232">
        <f>'F4.2'!W14</f>
        <v>0</v>
      </c>
      <c r="J204" s="232">
        <f>'F4.2'!AV14</f>
        <v>0</v>
      </c>
      <c r="K204" s="310"/>
      <c r="L204" s="310"/>
      <c r="M204" s="310">
        <f t="shared" si="69"/>
        <v>0</v>
      </c>
      <c r="N204" s="310">
        <f t="shared" si="66"/>
        <v>0</v>
      </c>
      <c r="O204" s="161">
        <f t="shared" si="67"/>
        <v>0</v>
      </c>
      <c r="P204" s="162">
        <f t="shared" si="68"/>
        <v>0</v>
      </c>
    </row>
    <row r="205" spans="1:16" ht="31.5" hidden="1" outlineLevel="1" x14ac:dyDescent="0.25">
      <c r="A205" s="301">
        <f t="shared" ref="A205:A212" si="70">A110</f>
        <v>2</v>
      </c>
      <c r="B205" s="302" t="str">
        <f t="shared" si="60"/>
        <v>Boiler and Turbine improvement
(Station Heat Rate Improvement)</v>
      </c>
      <c r="C205" s="301" t="str">
        <f t="shared" si="61"/>
        <v>MERC/TECH 1/CAPEX/20122013/02325</v>
      </c>
      <c r="D205" s="226">
        <f t="shared" si="61"/>
        <v>41285</v>
      </c>
      <c r="E205" s="232">
        <f t="shared" si="61"/>
        <v>16.783805100000002</v>
      </c>
      <c r="F205" s="232">
        <f t="shared" si="62"/>
        <v>0</v>
      </c>
      <c r="G205" s="232">
        <f t="shared" si="63"/>
        <v>0</v>
      </c>
      <c r="H205" s="232">
        <f t="shared" si="64"/>
        <v>0</v>
      </c>
      <c r="I205" s="232">
        <f>'F4.2'!W15</f>
        <v>0</v>
      </c>
      <c r="J205" s="232">
        <f>'F4.2'!AV15</f>
        <v>0</v>
      </c>
      <c r="K205" s="232"/>
      <c r="L205" s="232"/>
      <c r="M205" s="232">
        <f t="shared" si="69"/>
        <v>0</v>
      </c>
      <c r="N205" s="232">
        <f t="shared" si="66"/>
        <v>0</v>
      </c>
      <c r="O205" s="161">
        <f t="shared" si="67"/>
        <v>0</v>
      </c>
      <c r="P205" s="162">
        <f t="shared" si="68"/>
        <v>0</v>
      </c>
    </row>
    <row r="206" spans="1:16" ht="31.5" hidden="1" outlineLevel="1" x14ac:dyDescent="0.25">
      <c r="A206" s="306">
        <f t="shared" si="70"/>
        <v>2.1</v>
      </c>
      <c r="B206" s="307" t="str">
        <f t="shared" si="60"/>
        <v>Vent condenser performance improvement by replacement of eroded tube nest by unit 3.</v>
      </c>
      <c r="C206" s="306" t="str">
        <f t="shared" si="61"/>
        <v>MERC/TECH 1/CAPEX/20122013/02325</v>
      </c>
      <c r="D206" s="222">
        <f t="shared" si="61"/>
        <v>41285</v>
      </c>
      <c r="E206" s="310">
        <f t="shared" si="61"/>
        <v>0.28599999999999998</v>
      </c>
      <c r="F206" s="232">
        <f t="shared" si="62"/>
        <v>0</v>
      </c>
      <c r="G206" s="232">
        <f t="shared" si="63"/>
        <v>0</v>
      </c>
      <c r="H206" s="232">
        <f t="shared" si="64"/>
        <v>0</v>
      </c>
      <c r="I206" s="232">
        <f>'F4.2'!W16</f>
        <v>0</v>
      </c>
      <c r="J206" s="232">
        <f>'F4.2'!AV16</f>
        <v>0</v>
      </c>
      <c r="K206" s="310"/>
      <c r="L206" s="310"/>
      <c r="M206" s="310">
        <f t="shared" si="69"/>
        <v>0</v>
      </c>
      <c r="N206" s="310">
        <f t="shared" si="66"/>
        <v>0</v>
      </c>
      <c r="O206" s="161">
        <f t="shared" si="67"/>
        <v>0</v>
      </c>
      <c r="P206" s="162">
        <f t="shared" si="68"/>
        <v>0</v>
      </c>
    </row>
    <row r="207" spans="1:16" ht="31.5" hidden="1" outlineLevel="1" x14ac:dyDescent="0.25">
      <c r="A207" s="306">
        <f t="shared" si="70"/>
        <v>2.2000000000000002</v>
      </c>
      <c r="B207" s="307" t="str">
        <f t="shared" si="60"/>
        <v>Replacement of major extraction valves &amp;NRVs of unit 3</v>
      </c>
      <c r="C207" s="306" t="str">
        <f t="shared" si="61"/>
        <v>MERC/TECH 1/CAPEX/20122013/02325</v>
      </c>
      <c r="D207" s="222">
        <f t="shared" si="61"/>
        <v>41285</v>
      </c>
      <c r="E207" s="310">
        <f t="shared" si="61"/>
        <v>0.51900000000000002</v>
      </c>
      <c r="F207" s="232">
        <f t="shared" si="62"/>
        <v>0</v>
      </c>
      <c r="G207" s="232">
        <f t="shared" si="63"/>
        <v>0</v>
      </c>
      <c r="H207" s="232">
        <f t="shared" si="64"/>
        <v>0</v>
      </c>
      <c r="I207" s="232">
        <f>'F4.2'!W17</f>
        <v>0</v>
      </c>
      <c r="J207" s="232">
        <f>'F4.2'!AV17</f>
        <v>0</v>
      </c>
      <c r="K207" s="310"/>
      <c r="L207" s="310"/>
      <c r="M207" s="310">
        <f t="shared" si="69"/>
        <v>0</v>
      </c>
      <c r="N207" s="310">
        <f t="shared" si="66"/>
        <v>0</v>
      </c>
      <c r="O207" s="161">
        <f t="shared" si="67"/>
        <v>0</v>
      </c>
      <c r="P207" s="162">
        <f t="shared" si="68"/>
        <v>0</v>
      </c>
    </row>
    <row r="208" spans="1:16" ht="31.5" hidden="1" outlineLevel="1" x14ac:dyDescent="0.25">
      <c r="A208" s="306">
        <f t="shared" si="70"/>
        <v>2.2999999999999998</v>
      </c>
      <c r="B208" s="307" t="str">
        <f t="shared" si="60"/>
        <v>60% replacement of boiler skin insulation (Unit 2)</v>
      </c>
      <c r="C208" s="306" t="str">
        <f t="shared" si="61"/>
        <v>MERC/TECH 1/CAPEX/20122013/02325</v>
      </c>
      <c r="D208" s="222">
        <f t="shared" si="61"/>
        <v>41285</v>
      </c>
      <c r="E208" s="310">
        <f t="shared" si="61"/>
        <v>0.29299999999999998</v>
      </c>
      <c r="F208" s="232">
        <f t="shared" si="62"/>
        <v>0</v>
      </c>
      <c r="G208" s="232">
        <f t="shared" si="63"/>
        <v>0</v>
      </c>
      <c r="H208" s="232">
        <f t="shared" si="64"/>
        <v>0</v>
      </c>
      <c r="I208" s="232">
        <f>'F4.2'!W18</f>
        <v>0</v>
      </c>
      <c r="J208" s="232">
        <f>'F4.2'!AV18</f>
        <v>0</v>
      </c>
      <c r="K208" s="310"/>
      <c r="L208" s="310"/>
      <c r="M208" s="310">
        <f t="shared" si="69"/>
        <v>0</v>
      </c>
      <c r="N208" s="310">
        <f t="shared" si="66"/>
        <v>0</v>
      </c>
      <c r="O208" s="161">
        <f t="shared" si="67"/>
        <v>0</v>
      </c>
      <c r="P208" s="162">
        <f t="shared" si="68"/>
        <v>0</v>
      </c>
    </row>
    <row r="209" spans="1:16" ht="31.5" hidden="1" outlineLevel="1" x14ac:dyDescent="0.25">
      <c r="A209" s="306">
        <f t="shared" si="70"/>
        <v>2.4</v>
      </c>
      <c r="B209" s="307" t="str">
        <f t="shared" si="60"/>
        <v>Replacement of DM make up ( unit 3) and GSH water pump.( units 2 &amp;3)</v>
      </c>
      <c r="C209" s="306" t="str">
        <f t="shared" si="61"/>
        <v>MERC/TECH 1/CAPEX/20122013/02325</v>
      </c>
      <c r="D209" s="222">
        <f t="shared" si="61"/>
        <v>41285</v>
      </c>
      <c r="E209" s="310">
        <f t="shared" si="61"/>
        <v>0.20599999999999999</v>
      </c>
      <c r="F209" s="232">
        <f t="shared" si="62"/>
        <v>0.26354099999999997</v>
      </c>
      <c r="G209" s="232">
        <f t="shared" si="63"/>
        <v>0.26354099999999997</v>
      </c>
      <c r="H209" s="232">
        <f t="shared" si="64"/>
        <v>0</v>
      </c>
      <c r="I209" s="232">
        <f>'F4.2'!W19</f>
        <v>0</v>
      </c>
      <c r="J209" s="232">
        <f>'F4.2'!AV19</f>
        <v>0</v>
      </c>
      <c r="K209" s="310"/>
      <c r="L209" s="310"/>
      <c r="M209" s="310">
        <f t="shared" si="69"/>
        <v>0</v>
      </c>
      <c r="N209" s="310">
        <f t="shared" si="66"/>
        <v>0</v>
      </c>
      <c r="O209" s="161">
        <f t="shared" si="67"/>
        <v>0</v>
      </c>
      <c r="P209" s="162">
        <f t="shared" si="68"/>
        <v>0</v>
      </c>
    </row>
    <row r="210" spans="1:16" ht="31.5" hidden="1" outlineLevel="1" x14ac:dyDescent="0.25">
      <c r="A210" s="306">
        <f t="shared" si="70"/>
        <v>2.5</v>
      </c>
      <c r="B210" s="307" t="str">
        <f t="shared" si="60"/>
        <v>Replacement of LTSH coils (unit 3)</v>
      </c>
      <c r="C210" s="306" t="str">
        <f t="shared" si="61"/>
        <v>MERC/TECH 1/CAPEX/20122013/02325</v>
      </c>
      <c r="D210" s="222">
        <f t="shared" si="61"/>
        <v>41285</v>
      </c>
      <c r="E210" s="310">
        <f t="shared" si="61"/>
        <v>8.3689999999999998</v>
      </c>
      <c r="F210" s="232">
        <f t="shared" si="62"/>
        <v>5.319992955</v>
      </c>
      <c r="G210" s="232">
        <f t="shared" si="63"/>
        <v>5.319992955</v>
      </c>
      <c r="H210" s="232">
        <f t="shared" si="64"/>
        <v>0</v>
      </c>
      <c r="I210" s="232">
        <f>'F4.2'!W20</f>
        <v>0</v>
      </c>
      <c r="J210" s="232">
        <f>'F4.2'!AV20</f>
        <v>0</v>
      </c>
      <c r="K210" s="310"/>
      <c r="L210" s="310"/>
      <c r="M210" s="310">
        <f t="shared" si="69"/>
        <v>0</v>
      </c>
      <c r="N210" s="310">
        <f t="shared" si="66"/>
        <v>0</v>
      </c>
      <c r="O210" s="161">
        <f t="shared" si="67"/>
        <v>0</v>
      </c>
      <c r="P210" s="162">
        <f t="shared" si="68"/>
        <v>0</v>
      </c>
    </row>
    <row r="211" spans="1:16" ht="31.5" hidden="1" outlineLevel="1" x14ac:dyDescent="0.25">
      <c r="A211" s="306">
        <f t="shared" si="70"/>
        <v>2.6</v>
      </c>
      <c r="B211" s="307" t="str">
        <f t="shared" si="60"/>
        <v>Replacement of ECO coils (unit 3)</v>
      </c>
      <c r="C211" s="306" t="str">
        <f t="shared" si="61"/>
        <v>MERC/TECH 1/CAPEX/20122013/02325</v>
      </c>
      <c r="D211" s="222">
        <f t="shared" si="61"/>
        <v>41285</v>
      </c>
      <c r="E211" s="310">
        <f t="shared" si="61"/>
        <v>6.032</v>
      </c>
      <c r="F211" s="232">
        <f t="shared" si="62"/>
        <v>3.47281854</v>
      </c>
      <c r="G211" s="232">
        <f t="shared" si="63"/>
        <v>3.47281854</v>
      </c>
      <c r="H211" s="232">
        <f t="shared" si="64"/>
        <v>0</v>
      </c>
      <c r="I211" s="232">
        <f>'F4.2'!W21</f>
        <v>0</v>
      </c>
      <c r="J211" s="232">
        <f>'F4.2'!AV21</f>
        <v>0</v>
      </c>
      <c r="K211" s="310"/>
      <c r="L211" s="310"/>
      <c r="M211" s="310">
        <f t="shared" si="69"/>
        <v>0</v>
      </c>
      <c r="N211" s="310">
        <f t="shared" si="66"/>
        <v>0</v>
      </c>
      <c r="O211" s="161">
        <f t="shared" si="67"/>
        <v>0</v>
      </c>
      <c r="P211" s="162">
        <f t="shared" si="68"/>
        <v>0</v>
      </c>
    </row>
    <row r="212" spans="1:16" ht="31.5" hidden="1" outlineLevel="1" x14ac:dyDescent="0.25">
      <c r="A212" s="306">
        <f t="shared" si="70"/>
        <v>2.7</v>
      </c>
      <c r="B212" s="307" t="str">
        <f t="shared" si="60"/>
        <v>Replacement of old LT AHP pump impeller by energy efficient stainless steel impeller</v>
      </c>
      <c r="C212" s="306" t="str">
        <f t="shared" si="61"/>
        <v>MERC/TECH 1/CAPEX/20122013/02325</v>
      </c>
      <c r="D212" s="222">
        <f t="shared" si="61"/>
        <v>41285</v>
      </c>
      <c r="E212" s="310">
        <f t="shared" si="61"/>
        <v>0.1488051</v>
      </c>
      <c r="F212" s="232">
        <f t="shared" si="62"/>
        <v>0.1488051</v>
      </c>
      <c r="G212" s="232">
        <f t="shared" si="63"/>
        <v>0.1488051</v>
      </c>
      <c r="H212" s="232">
        <f t="shared" si="64"/>
        <v>0</v>
      </c>
      <c r="I212" s="232">
        <f>'F4.2'!W22</f>
        <v>0</v>
      </c>
      <c r="J212" s="232">
        <f>'F4.2'!AV22</f>
        <v>0</v>
      </c>
      <c r="K212" s="310"/>
      <c r="L212" s="310"/>
      <c r="M212" s="310">
        <f t="shared" si="69"/>
        <v>0</v>
      </c>
      <c r="N212" s="310">
        <f t="shared" si="66"/>
        <v>0</v>
      </c>
      <c r="O212" s="161">
        <f t="shared" si="67"/>
        <v>0</v>
      </c>
      <c r="P212" s="162">
        <f t="shared" si="68"/>
        <v>0</v>
      </c>
    </row>
    <row r="213" spans="1:16" ht="31.5" hidden="1" outlineLevel="1" x14ac:dyDescent="0.25">
      <c r="A213" s="312"/>
      <c r="B213" s="307" t="str">
        <f t="shared" si="60"/>
        <v>IDC</v>
      </c>
      <c r="C213" s="306" t="str">
        <f t="shared" si="61"/>
        <v>MERC/TECH 1/CAPEX/20122013/02325</v>
      </c>
      <c r="D213" s="222">
        <f t="shared" si="61"/>
        <v>41285</v>
      </c>
      <c r="E213" s="322">
        <f t="shared" si="61"/>
        <v>0.93</v>
      </c>
      <c r="F213" s="232">
        <f t="shared" si="62"/>
        <v>0</v>
      </c>
      <c r="G213" s="232">
        <f t="shared" si="63"/>
        <v>0</v>
      </c>
      <c r="H213" s="232">
        <f t="shared" si="64"/>
        <v>0</v>
      </c>
      <c r="I213" s="232">
        <f>'F4.2'!W23</f>
        <v>0</v>
      </c>
      <c r="J213" s="232">
        <f>'F4.2'!AV23</f>
        <v>0</v>
      </c>
      <c r="K213" s="322"/>
      <c r="L213" s="322"/>
      <c r="M213" s="322">
        <f t="shared" si="69"/>
        <v>0</v>
      </c>
      <c r="N213" s="322">
        <f t="shared" si="66"/>
        <v>0</v>
      </c>
      <c r="O213" s="161">
        <f t="shared" si="67"/>
        <v>0</v>
      </c>
      <c r="P213" s="162">
        <f t="shared" si="68"/>
        <v>0</v>
      </c>
    </row>
    <row r="214" spans="1:16" ht="31.5" hidden="1" outlineLevel="1" x14ac:dyDescent="0.25">
      <c r="A214" s="301">
        <f t="shared" ref="A214:A227" si="71">A119</f>
        <v>3</v>
      </c>
      <c r="B214" s="302" t="str">
        <f t="shared" si="60"/>
        <v>Measuring and Monitoring of Coal consumption</v>
      </c>
      <c r="C214" s="301" t="str">
        <f t="shared" si="61"/>
        <v>MERC/CAPEX/20122013/00912</v>
      </c>
      <c r="D214" s="226">
        <f t="shared" si="61"/>
        <v>41114</v>
      </c>
      <c r="E214" s="232">
        <f t="shared" si="61"/>
        <v>45.918030000000002</v>
      </c>
      <c r="F214" s="232">
        <f t="shared" si="62"/>
        <v>0</v>
      </c>
      <c r="G214" s="232">
        <f t="shared" si="63"/>
        <v>0</v>
      </c>
      <c r="H214" s="232">
        <f t="shared" si="64"/>
        <v>0</v>
      </c>
      <c r="I214" s="232">
        <f>'F4.2'!W24</f>
        <v>0</v>
      </c>
      <c r="J214" s="232">
        <f>'F4.2'!AV24</f>
        <v>0</v>
      </c>
      <c r="K214" s="232"/>
      <c r="L214" s="232"/>
      <c r="M214" s="232">
        <f t="shared" si="69"/>
        <v>0</v>
      </c>
      <c r="N214" s="232">
        <f t="shared" si="66"/>
        <v>0</v>
      </c>
      <c r="O214" s="161">
        <f t="shared" si="67"/>
        <v>0</v>
      </c>
      <c r="P214" s="162">
        <f t="shared" si="68"/>
        <v>0</v>
      </c>
    </row>
    <row r="215" spans="1:16" ht="31.5" hidden="1" outlineLevel="1" x14ac:dyDescent="0.25">
      <c r="A215" s="312">
        <f t="shared" si="71"/>
        <v>3.1</v>
      </c>
      <c r="B215" s="307" t="str">
        <f t="shared" si="60"/>
        <v>Belt Weighers</v>
      </c>
      <c r="C215" s="312" t="str">
        <f t="shared" si="61"/>
        <v>MERC/CAPEX/20122013/00912</v>
      </c>
      <c r="D215" s="323">
        <f t="shared" si="61"/>
        <v>41114</v>
      </c>
      <c r="E215" s="310">
        <f t="shared" si="61"/>
        <v>0.8044</v>
      </c>
      <c r="F215" s="232">
        <f t="shared" si="62"/>
        <v>0</v>
      </c>
      <c r="G215" s="232">
        <f t="shared" si="63"/>
        <v>0</v>
      </c>
      <c r="H215" s="232">
        <f t="shared" si="64"/>
        <v>0</v>
      </c>
      <c r="I215" s="232">
        <f>'F4.2'!W25</f>
        <v>0</v>
      </c>
      <c r="J215" s="232">
        <f>'F4.2'!AV25</f>
        <v>0</v>
      </c>
      <c r="K215" s="310"/>
      <c r="L215" s="310"/>
      <c r="M215" s="310">
        <f t="shared" si="69"/>
        <v>0</v>
      </c>
      <c r="N215" s="310">
        <f t="shared" si="66"/>
        <v>0</v>
      </c>
      <c r="O215" s="161">
        <f t="shared" si="67"/>
        <v>0</v>
      </c>
      <c r="P215" s="162">
        <f t="shared" si="68"/>
        <v>0</v>
      </c>
    </row>
    <row r="216" spans="1:16" ht="31.5" hidden="1" outlineLevel="1" x14ac:dyDescent="0.25">
      <c r="A216" s="312">
        <f t="shared" si="71"/>
        <v>3.2</v>
      </c>
      <c r="B216" s="307" t="str">
        <f t="shared" si="60"/>
        <v xml:space="preserve">Fully automatic pit-less in motion weigh bridges </v>
      </c>
      <c r="C216" s="312" t="str">
        <f t="shared" si="61"/>
        <v>MERC/CAPEX/20122013/00912</v>
      </c>
      <c r="D216" s="323">
        <f t="shared" si="61"/>
        <v>41114</v>
      </c>
      <c r="E216" s="310">
        <f t="shared" si="61"/>
        <v>0.41149999999999998</v>
      </c>
      <c r="F216" s="232">
        <f t="shared" si="62"/>
        <v>0</v>
      </c>
      <c r="G216" s="232">
        <f t="shared" si="63"/>
        <v>0</v>
      </c>
      <c r="H216" s="232">
        <f t="shared" si="64"/>
        <v>0</v>
      </c>
      <c r="I216" s="232">
        <f>'F4.2'!W26</f>
        <v>0</v>
      </c>
      <c r="J216" s="232">
        <f>'F4.2'!AV26</f>
        <v>0</v>
      </c>
      <c r="K216" s="310"/>
      <c r="L216" s="310"/>
      <c r="M216" s="310">
        <f t="shared" si="69"/>
        <v>0</v>
      </c>
      <c r="N216" s="310">
        <f t="shared" si="66"/>
        <v>0</v>
      </c>
      <c r="O216" s="161">
        <f t="shared" si="67"/>
        <v>0</v>
      </c>
      <c r="P216" s="162">
        <f t="shared" si="68"/>
        <v>0</v>
      </c>
    </row>
    <row r="217" spans="1:16" ht="31.5" hidden="1" outlineLevel="1" x14ac:dyDescent="0.25">
      <c r="A217" s="312">
        <f t="shared" si="71"/>
        <v>3.3</v>
      </c>
      <c r="B217" s="307" t="str">
        <f t="shared" si="60"/>
        <v>Installation side arm charger for Wagon tippler 1A &amp; 1B</v>
      </c>
      <c r="C217" s="312" t="str">
        <f t="shared" si="61"/>
        <v>MERC/CAPEX/20122013/00912</v>
      </c>
      <c r="D217" s="323">
        <f t="shared" si="61"/>
        <v>41114</v>
      </c>
      <c r="E217" s="310">
        <f t="shared" si="61"/>
        <v>21.96</v>
      </c>
      <c r="F217" s="232">
        <f t="shared" si="62"/>
        <v>0</v>
      </c>
      <c r="G217" s="232">
        <f t="shared" si="63"/>
        <v>0</v>
      </c>
      <c r="H217" s="232">
        <f t="shared" si="64"/>
        <v>0</v>
      </c>
      <c r="I217" s="232">
        <f>'F4.2'!W27</f>
        <v>0</v>
      </c>
      <c r="J217" s="232">
        <f>'F4.2'!AV27</f>
        <v>0</v>
      </c>
      <c r="K217" s="310"/>
      <c r="L217" s="310"/>
      <c r="M217" s="310">
        <f t="shared" si="69"/>
        <v>0</v>
      </c>
      <c r="N217" s="310">
        <f t="shared" si="66"/>
        <v>0</v>
      </c>
      <c r="O217" s="161">
        <f t="shared" si="67"/>
        <v>0</v>
      </c>
      <c r="P217" s="162">
        <f t="shared" si="68"/>
        <v>0</v>
      </c>
    </row>
    <row r="218" spans="1:16" ht="31.5" hidden="1" outlineLevel="1" x14ac:dyDescent="0.25">
      <c r="A218" s="312">
        <f t="shared" si="71"/>
        <v>3.4</v>
      </c>
      <c r="B218" s="307" t="str">
        <f t="shared" si="60"/>
        <v>Dust Extraction System at Secondary Crusher house &amp; Conveyor 6A/B at stage II CHP</v>
      </c>
      <c r="C218" s="312" t="str">
        <f t="shared" si="61"/>
        <v>MERC/CAPEX/20122013/00912</v>
      </c>
      <c r="D218" s="323">
        <f t="shared" si="61"/>
        <v>41114</v>
      </c>
      <c r="E218" s="310">
        <f t="shared" si="61"/>
        <v>2.0714999999999999</v>
      </c>
      <c r="F218" s="232">
        <f t="shared" si="62"/>
        <v>0</v>
      </c>
      <c r="G218" s="232">
        <f t="shared" si="63"/>
        <v>0</v>
      </c>
      <c r="H218" s="232">
        <f t="shared" si="64"/>
        <v>0</v>
      </c>
      <c r="I218" s="232">
        <f>'F4.2'!W28</f>
        <v>0</v>
      </c>
      <c r="J218" s="232">
        <f>'F4.2'!AV28</f>
        <v>0</v>
      </c>
      <c r="K218" s="310"/>
      <c r="L218" s="310"/>
      <c r="M218" s="310">
        <f t="shared" si="69"/>
        <v>0</v>
      </c>
      <c r="N218" s="310">
        <f t="shared" si="66"/>
        <v>0</v>
      </c>
      <c r="O218" s="161">
        <f t="shared" si="67"/>
        <v>0</v>
      </c>
      <c r="P218" s="162">
        <f t="shared" si="68"/>
        <v>0</v>
      </c>
    </row>
    <row r="219" spans="1:16" ht="94.5" hidden="1" outlineLevel="1" x14ac:dyDescent="0.25">
      <c r="A219" s="312">
        <f t="shared" si="71"/>
        <v>3.5</v>
      </c>
      <c r="B219" s="307" t="str">
        <f t="shared" si="60"/>
        <v>Fogging system at 
a) WT old along with PCR, SCR and bunker level belt at Stage I CHP
b) Conveyor 7A/B
c) 100 Mtrx100 Mtr Coal stock area
d) 200 Mtrx200 Mtr Coal stock area</v>
      </c>
      <c r="C219" s="312" t="str">
        <f t="shared" si="61"/>
        <v>MERC/CAPEX/20122013/00912</v>
      </c>
      <c r="D219" s="323">
        <f t="shared" si="61"/>
        <v>41114</v>
      </c>
      <c r="E219" s="310">
        <f t="shared" si="61"/>
        <v>2.2831000000000001</v>
      </c>
      <c r="F219" s="232">
        <f t="shared" si="62"/>
        <v>0.4695358</v>
      </c>
      <c r="G219" s="232">
        <f t="shared" si="63"/>
        <v>0.4695358</v>
      </c>
      <c r="H219" s="232">
        <f t="shared" si="64"/>
        <v>0</v>
      </c>
      <c r="I219" s="232">
        <f>'F4.2'!W29</f>
        <v>0</v>
      </c>
      <c r="J219" s="232">
        <f>'F4.2'!AV29</f>
        <v>0</v>
      </c>
      <c r="K219" s="310"/>
      <c r="L219" s="310"/>
      <c r="M219" s="310">
        <f t="shared" si="69"/>
        <v>0</v>
      </c>
      <c r="N219" s="310">
        <f t="shared" si="66"/>
        <v>0</v>
      </c>
      <c r="O219" s="161">
        <f t="shared" si="67"/>
        <v>0</v>
      </c>
      <c r="P219" s="162">
        <f t="shared" si="68"/>
        <v>0</v>
      </c>
    </row>
    <row r="220" spans="1:16" ht="31.5" hidden="1" outlineLevel="1" x14ac:dyDescent="0.25">
      <c r="A220" s="312">
        <f t="shared" si="71"/>
        <v>3.6</v>
      </c>
      <c r="B220" s="307" t="str">
        <f t="shared" si="60"/>
        <v xml:space="preserve">Bunker level montoring system for 12 bunkers </v>
      </c>
      <c r="C220" s="312" t="str">
        <f t="shared" ref="C220:E239" si="72">C125</f>
        <v>MERC/CAPEX/20122013/00912</v>
      </c>
      <c r="D220" s="323">
        <f t="shared" si="72"/>
        <v>41114</v>
      </c>
      <c r="E220" s="310">
        <f t="shared" si="72"/>
        <v>2.5038</v>
      </c>
      <c r="F220" s="232">
        <f t="shared" si="62"/>
        <v>0</v>
      </c>
      <c r="G220" s="232">
        <f t="shared" si="63"/>
        <v>0</v>
      </c>
      <c r="H220" s="232">
        <f t="shared" si="64"/>
        <v>0</v>
      </c>
      <c r="I220" s="232">
        <f>'F4.2'!W30</f>
        <v>0</v>
      </c>
      <c r="J220" s="232">
        <f>'F4.2'!AV30</f>
        <v>0</v>
      </c>
      <c r="K220" s="310"/>
      <c r="L220" s="310"/>
      <c r="M220" s="310">
        <f t="shared" si="69"/>
        <v>0</v>
      </c>
      <c r="N220" s="310">
        <f t="shared" si="66"/>
        <v>0</v>
      </c>
      <c r="O220" s="161">
        <f t="shared" si="67"/>
        <v>0</v>
      </c>
      <c r="P220" s="162">
        <f t="shared" si="68"/>
        <v>0</v>
      </c>
    </row>
    <row r="221" spans="1:16" ht="31.5" hidden="1" outlineLevel="1" x14ac:dyDescent="0.25">
      <c r="A221" s="312">
        <f t="shared" si="71"/>
        <v>3.7</v>
      </c>
      <c r="B221" s="307" t="str">
        <f t="shared" si="60"/>
        <v xml:space="preserve">Rotary pneumatic or electrical hammers </v>
      </c>
      <c r="C221" s="312" t="str">
        <f t="shared" si="72"/>
        <v>MERC/CAPEX/20122013/00912</v>
      </c>
      <c r="D221" s="323">
        <f t="shared" si="72"/>
        <v>41114</v>
      </c>
      <c r="E221" s="310">
        <f t="shared" si="72"/>
        <v>9.7000000000000003E-2</v>
      </c>
      <c r="F221" s="232">
        <f t="shared" si="62"/>
        <v>0</v>
      </c>
      <c r="G221" s="232">
        <f t="shared" si="63"/>
        <v>0</v>
      </c>
      <c r="H221" s="232">
        <f t="shared" si="64"/>
        <v>0</v>
      </c>
      <c r="I221" s="232">
        <f>'F4.2'!W31</f>
        <v>0</v>
      </c>
      <c r="J221" s="232">
        <f>'F4.2'!AV31</f>
        <v>0</v>
      </c>
      <c r="K221" s="310"/>
      <c r="L221" s="310"/>
      <c r="M221" s="310">
        <f t="shared" si="69"/>
        <v>0</v>
      </c>
      <c r="N221" s="310">
        <f t="shared" si="66"/>
        <v>0</v>
      </c>
      <c r="O221" s="161">
        <f t="shared" si="67"/>
        <v>0</v>
      </c>
      <c r="P221" s="162">
        <f t="shared" si="68"/>
        <v>0</v>
      </c>
    </row>
    <row r="222" spans="1:16" ht="31.5" hidden="1" outlineLevel="1" x14ac:dyDescent="0.25">
      <c r="A222" s="312">
        <f t="shared" si="71"/>
        <v>3.8</v>
      </c>
      <c r="B222" s="307" t="str">
        <f t="shared" si="60"/>
        <v xml:space="preserve">Enhancement of unloading capacity of CHP from 360 TPH to 500 TPH </v>
      </c>
      <c r="C222" s="312" t="str">
        <f t="shared" si="72"/>
        <v>MERC/CAPEX/20122013/00912</v>
      </c>
      <c r="D222" s="323">
        <f t="shared" si="72"/>
        <v>41114</v>
      </c>
      <c r="E222" s="310">
        <f t="shared" si="72"/>
        <v>7.6508000000000003</v>
      </c>
      <c r="F222" s="232">
        <f t="shared" si="62"/>
        <v>0</v>
      </c>
      <c r="G222" s="232">
        <f t="shared" si="63"/>
        <v>0</v>
      </c>
      <c r="H222" s="232">
        <f t="shared" si="64"/>
        <v>0</v>
      </c>
      <c r="I222" s="232">
        <f>'F4.2'!W32</f>
        <v>0</v>
      </c>
      <c r="J222" s="232">
        <f>'F4.2'!AV32</f>
        <v>0</v>
      </c>
      <c r="K222" s="310"/>
      <c r="L222" s="310"/>
      <c r="M222" s="310">
        <f t="shared" si="69"/>
        <v>0</v>
      </c>
      <c r="N222" s="310">
        <f t="shared" si="66"/>
        <v>0</v>
      </c>
      <c r="O222" s="161">
        <f t="shared" si="67"/>
        <v>0</v>
      </c>
      <c r="P222" s="162">
        <f t="shared" si="68"/>
        <v>0</v>
      </c>
    </row>
    <row r="223" spans="1:16" ht="78.75" hidden="1" outlineLevel="1" x14ac:dyDescent="0.25">
      <c r="A223" s="312">
        <f t="shared" si="71"/>
        <v>3.9</v>
      </c>
      <c r="B223" s="307" t="str">
        <f t="shared" si="60"/>
        <v>Quick detection of poor coal quality through CCTV on overhead watch
tower focused onto the wagons, over which the rake passes at low
speed &amp; various conveyor tunnels</v>
      </c>
      <c r="C223" s="312" t="str">
        <f t="shared" si="72"/>
        <v>MERC/CAPEX/20122013/00912</v>
      </c>
      <c r="D223" s="323">
        <f t="shared" si="72"/>
        <v>41114</v>
      </c>
      <c r="E223" s="310">
        <f t="shared" si="72"/>
        <v>0.29680000000000001</v>
      </c>
      <c r="F223" s="232">
        <f t="shared" si="62"/>
        <v>0</v>
      </c>
      <c r="G223" s="232">
        <f t="shared" si="63"/>
        <v>0</v>
      </c>
      <c r="H223" s="232">
        <f t="shared" si="64"/>
        <v>0</v>
      </c>
      <c r="I223" s="232">
        <f>'F4.2'!W33</f>
        <v>0</v>
      </c>
      <c r="J223" s="232">
        <f>'F4.2'!AV33</f>
        <v>0</v>
      </c>
      <c r="K223" s="310"/>
      <c r="L223" s="310"/>
      <c r="M223" s="310">
        <f t="shared" si="69"/>
        <v>0</v>
      </c>
      <c r="N223" s="310">
        <f t="shared" si="66"/>
        <v>0</v>
      </c>
      <c r="O223" s="161">
        <f t="shared" si="67"/>
        <v>0</v>
      </c>
      <c r="P223" s="162">
        <f t="shared" si="68"/>
        <v>0</v>
      </c>
    </row>
    <row r="224" spans="1:16" ht="31.5" hidden="1" outlineLevel="1" x14ac:dyDescent="0.25">
      <c r="A224" s="315">
        <f t="shared" si="71"/>
        <v>3.1</v>
      </c>
      <c r="B224" s="307" t="str">
        <f t="shared" si="60"/>
        <v xml:space="preserve">Motor controller for conveyor motors of Stage II CHP </v>
      </c>
      <c r="C224" s="312" t="str">
        <f t="shared" si="72"/>
        <v>MERC/CAPEX/20122013/00912</v>
      </c>
      <c r="D224" s="323">
        <f t="shared" si="72"/>
        <v>41114</v>
      </c>
      <c r="E224" s="310">
        <f t="shared" si="72"/>
        <v>0.9607</v>
      </c>
      <c r="F224" s="232">
        <f t="shared" si="62"/>
        <v>0.9607</v>
      </c>
      <c r="G224" s="232">
        <f t="shared" si="63"/>
        <v>0.9607</v>
      </c>
      <c r="H224" s="232">
        <f t="shared" si="64"/>
        <v>0</v>
      </c>
      <c r="I224" s="232">
        <f>'F4.2'!W34</f>
        <v>0</v>
      </c>
      <c r="J224" s="232">
        <f>'F4.2'!AV34</f>
        <v>0</v>
      </c>
      <c r="K224" s="310"/>
      <c r="L224" s="310"/>
      <c r="M224" s="310">
        <f t="shared" si="69"/>
        <v>0</v>
      </c>
      <c r="N224" s="310">
        <f t="shared" si="66"/>
        <v>0</v>
      </c>
      <c r="O224" s="161">
        <f t="shared" si="67"/>
        <v>0</v>
      </c>
      <c r="P224" s="162">
        <f t="shared" si="68"/>
        <v>0</v>
      </c>
    </row>
    <row r="225" spans="1:16" ht="31.5" hidden="1" outlineLevel="1" x14ac:dyDescent="0.25">
      <c r="A225" s="312">
        <f t="shared" si="71"/>
        <v>3.11</v>
      </c>
      <c r="B225" s="307" t="str">
        <f t="shared" si="60"/>
        <v>Procurement of a CHN apparatus for ultimate analysis for operational optimization and coal mapping studies.</v>
      </c>
      <c r="C225" s="312" t="str">
        <f t="shared" si="72"/>
        <v>MERC/CAPEX/20122013/00912</v>
      </c>
      <c r="D225" s="323">
        <f t="shared" si="72"/>
        <v>41114</v>
      </c>
      <c r="E225" s="310">
        <f t="shared" si="72"/>
        <v>0.63617000000000001</v>
      </c>
      <c r="F225" s="232">
        <f t="shared" si="62"/>
        <v>0</v>
      </c>
      <c r="G225" s="232">
        <f t="shared" si="63"/>
        <v>0</v>
      </c>
      <c r="H225" s="232">
        <f t="shared" si="64"/>
        <v>0</v>
      </c>
      <c r="I225" s="232">
        <f>'F4.2'!W35</f>
        <v>0</v>
      </c>
      <c r="J225" s="232">
        <f>'F4.2'!AV35</f>
        <v>0</v>
      </c>
      <c r="K225" s="310"/>
      <c r="L225" s="310"/>
      <c r="M225" s="310">
        <f t="shared" si="69"/>
        <v>0</v>
      </c>
      <c r="N225" s="310">
        <f t="shared" si="66"/>
        <v>0</v>
      </c>
      <c r="O225" s="161">
        <f t="shared" si="67"/>
        <v>0</v>
      </c>
      <c r="P225" s="162">
        <f t="shared" si="68"/>
        <v>0</v>
      </c>
    </row>
    <row r="226" spans="1:16" ht="31.5" hidden="1" outlineLevel="1" x14ac:dyDescent="0.25">
      <c r="A226" s="312">
        <f t="shared" si="71"/>
        <v>3.12</v>
      </c>
      <c r="B226" s="307" t="str">
        <f t="shared" si="60"/>
        <v xml:space="preserve">Additional bomb calorimeter </v>
      </c>
      <c r="C226" s="312" t="str">
        <f t="shared" si="72"/>
        <v>MERC/CAPEX/20122013/00912</v>
      </c>
      <c r="D226" s="323">
        <f t="shared" si="72"/>
        <v>41114</v>
      </c>
      <c r="E226" s="310">
        <f t="shared" si="72"/>
        <v>0.44012000000000001</v>
      </c>
      <c r="F226" s="232">
        <f t="shared" si="62"/>
        <v>0.19</v>
      </c>
      <c r="G226" s="232">
        <f t="shared" si="63"/>
        <v>0.19</v>
      </c>
      <c r="H226" s="232">
        <f t="shared" si="64"/>
        <v>0</v>
      </c>
      <c r="I226" s="232">
        <f>'F4.2'!W36</f>
        <v>0</v>
      </c>
      <c r="J226" s="232">
        <f>'F4.2'!AV36</f>
        <v>0</v>
      </c>
      <c r="K226" s="310"/>
      <c r="L226" s="310"/>
      <c r="M226" s="310">
        <f t="shared" si="69"/>
        <v>0</v>
      </c>
      <c r="N226" s="310">
        <f t="shared" si="66"/>
        <v>0</v>
      </c>
      <c r="O226" s="161">
        <f t="shared" si="67"/>
        <v>0</v>
      </c>
      <c r="P226" s="162">
        <f t="shared" si="68"/>
        <v>0</v>
      </c>
    </row>
    <row r="227" spans="1:16" ht="31.5" hidden="1" outlineLevel="1" x14ac:dyDescent="0.25">
      <c r="A227" s="312">
        <f t="shared" si="71"/>
        <v>3.13</v>
      </c>
      <c r="B227" s="307" t="str">
        <f t="shared" si="60"/>
        <v xml:space="preserve">TGA analysis of the coal for operational optimization. </v>
      </c>
      <c r="C227" s="312" t="str">
        <f t="shared" si="72"/>
        <v>MERC/CAPEX/20122013/00912</v>
      </c>
      <c r="D227" s="323">
        <f t="shared" si="72"/>
        <v>41114</v>
      </c>
      <c r="E227" s="310">
        <f t="shared" si="72"/>
        <v>0.53213999999999995</v>
      </c>
      <c r="F227" s="232">
        <f t="shared" si="62"/>
        <v>0</v>
      </c>
      <c r="G227" s="232">
        <f t="shared" si="63"/>
        <v>0</v>
      </c>
      <c r="H227" s="232">
        <f t="shared" si="64"/>
        <v>0</v>
      </c>
      <c r="I227" s="232">
        <f>'F4.2'!W37</f>
        <v>0</v>
      </c>
      <c r="J227" s="232">
        <f>'F4.2'!AV37</f>
        <v>0</v>
      </c>
      <c r="K227" s="310"/>
      <c r="L227" s="310"/>
      <c r="M227" s="310">
        <f t="shared" si="69"/>
        <v>0</v>
      </c>
      <c r="N227" s="310">
        <f t="shared" si="66"/>
        <v>0</v>
      </c>
      <c r="O227" s="161">
        <f t="shared" si="67"/>
        <v>0</v>
      </c>
      <c r="P227" s="162">
        <f t="shared" si="68"/>
        <v>0</v>
      </c>
    </row>
    <row r="228" spans="1:16" ht="31.5" hidden="1" outlineLevel="1" x14ac:dyDescent="0.25">
      <c r="A228" s="301"/>
      <c r="B228" s="307" t="str">
        <f t="shared" si="60"/>
        <v>IDC</v>
      </c>
      <c r="C228" s="312" t="str">
        <f t="shared" si="72"/>
        <v>MERC/CAPEX/20122013/00912</v>
      </c>
      <c r="D228" s="323">
        <f t="shared" si="72"/>
        <v>41114</v>
      </c>
      <c r="E228" s="310">
        <f t="shared" si="72"/>
        <v>5.27</v>
      </c>
      <c r="F228" s="232">
        <f t="shared" si="62"/>
        <v>0</v>
      </c>
      <c r="G228" s="232">
        <f t="shared" si="63"/>
        <v>0</v>
      </c>
      <c r="H228" s="232">
        <f t="shared" si="64"/>
        <v>0</v>
      </c>
      <c r="I228" s="232">
        <f>'F4.2'!W38</f>
        <v>0</v>
      </c>
      <c r="J228" s="232">
        <f>'F4.2'!AV38</f>
        <v>0</v>
      </c>
      <c r="K228" s="310"/>
      <c r="L228" s="310"/>
      <c r="M228" s="310">
        <f t="shared" si="69"/>
        <v>0</v>
      </c>
      <c r="N228" s="310">
        <f t="shared" si="66"/>
        <v>0</v>
      </c>
      <c r="O228" s="161">
        <f t="shared" si="67"/>
        <v>0</v>
      </c>
      <c r="P228" s="162">
        <f t="shared" si="68"/>
        <v>0</v>
      </c>
    </row>
    <row r="229" spans="1:16" ht="31.5" hidden="1" outlineLevel="1" x14ac:dyDescent="0.25">
      <c r="A229" s="301">
        <f>A134</f>
        <v>4</v>
      </c>
      <c r="B229" s="302" t="str">
        <f t="shared" si="60"/>
        <v>Turbine Auxiliary Performance Improvements</v>
      </c>
      <c r="C229" s="301" t="str">
        <f t="shared" si="72"/>
        <v>MERC/CAPEX/20122013/02107</v>
      </c>
      <c r="D229" s="226">
        <f t="shared" si="72"/>
        <v>41281</v>
      </c>
      <c r="E229" s="232">
        <f t="shared" si="72"/>
        <v>20.108999999999998</v>
      </c>
      <c r="F229" s="232">
        <f t="shared" si="62"/>
        <v>0</v>
      </c>
      <c r="G229" s="232">
        <f t="shared" si="63"/>
        <v>0</v>
      </c>
      <c r="H229" s="232">
        <f t="shared" si="64"/>
        <v>0</v>
      </c>
      <c r="I229" s="232">
        <f>'F4.2'!W39</f>
        <v>0</v>
      </c>
      <c r="J229" s="232">
        <f>'F4.2'!AV39</f>
        <v>0</v>
      </c>
      <c r="K229" s="232"/>
      <c r="L229" s="232"/>
      <c r="M229" s="232">
        <f t="shared" si="69"/>
        <v>0</v>
      </c>
      <c r="N229" s="232">
        <f t="shared" si="66"/>
        <v>0</v>
      </c>
      <c r="O229" s="161">
        <f t="shared" si="67"/>
        <v>0</v>
      </c>
      <c r="P229" s="162">
        <f t="shared" si="68"/>
        <v>0</v>
      </c>
    </row>
    <row r="230" spans="1:16" ht="47.25" hidden="1" outlineLevel="1" x14ac:dyDescent="0.25">
      <c r="A230" s="312">
        <f>A135</f>
        <v>4.0999999999999996</v>
      </c>
      <c r="B230" s="307" t="str">
        <f t="shared" ref="B230:B261" si="73">B135</f>
        <v>Procurement and installation and commissioning of modified upgraded boiler feed pump (Type -200KHI/S) having energy efficient cartridge for unit 2 &amp; 3 , BTPS.</v>
      </c>
      <c r="C230" s="312" t="str">
        <f t="shared" si="72"/>
        <v>MERC/CAPEX/20122013/02107</v>
      </c>
      <c r="D230" s="323">
        <f t="shared" si="72"/>
        <v>41281</v>
      </c>
      <c r="E230" s="310">
        <f t="shared" si="72"/>
        <v>17.47</v>
      </c>
      <c r="F230" s="232">
        <f t="shared" si="62"/>
        <v>8.655683800000002</v>
      </c>
      <c r="G230" s="232">
        <f t="shared" si="63"/>
        <v>8.655683800000002</v>
      </c>
      <c r="H230" s="232">
        <f t="shared" si="64"/>
        <v>0</v>
      </c>
      <c r="I230" s="232">
        <f>'F4.2'!W40</f>
        <v>0</v>
      </c>
      <c r="J230" s="232">
        <f>'F4.2'!AV40</f>
        <v>0</v>
      </c>
      <c r="K230" s="310"/>
      <c r="L230" s="310"/>
      <c r="M230" s="310">
        <f t="shared" si="69"/>
        <v>0</v>
      </c>
      <c r="N230" s="310">
        <f t="shared" si="66"/>
        <v>0</v>
      </c>
      <c r="O230" s="161">
        <f t="shared" si="67"/>
        <v>0</v>
      </c>
      <c r="P230" s="162">
        <f t="shared" si="68"/>
        <v>0</v>
      </c>
    </row>
    <row r="231" spans="1:16" ht="31.5" hidden="1" outlineLevel="1" x14ac:dyDescent="0.25">
      <c r="A231" s="312">
        <f>A136</f>
        <v>4.2</v>
      </c>
      <c r="B231" s="307" t="str">
        <f t="shared" si="73"/>
        <v>Replacement of brine pumps with modified pumps complete with S.S material in new WTP</v>
      </c>
      <c r="C231" s="312" t="str">
        <f t="shared" si="72"/>
        <v>MERC/CAPEX/20122013/02107</v>
      </c>
      <c r="D231" s="323">
        <f t="shared" si="72"/>
        <v>41281</v>
      </c>
      <c r="E231" s="310">
        <f t="shared" si="72"/>
        <v>1.0289999999999999</v>
      </c>
      <c r="F231" s="232">
        <f t="shared" si="62"/>
        <v>0.30159950000000002</v>
      </c>
      <c r="G231" s="232">
        <f t="shared" si="63"/>
        <v>0.30159950000000002</v>
      </c>
      <c r="H231" s="232">
        <f t="shared" si="64"/>
        <v>0</v>
      </c>
      <c r="I231" s="232">
        <f>'F4.2'!W41</f>
        <v>0</v>
      </c>
      <c r="J231" s="232">
        <f>'F4.2'!AV41</f>
        <v>0</v>
      </c>
      <c r="K231" s="310"/>
      <c r="L231" s="310"/>
      <c r="M231" s="310">
        <f t="shared" si="69"/>
        <v>0</v>
      </c>
      <c r="N231" s="310">
        <f t="shared" si="66"/>
        <v>0</v>
      </c>
      <c r="O231" s="161">
        <f t="shared" si="67"/>
        <v>0</v>
      </c>
      <c r="P231" s="162">
        <f t="shared" si="68"/>
        <v>0</v>
      </c>
    </row>
    <row r="232" spans="1:16" ht="31.5" hidden="1" outlineLevel="1" x14ac:dyDescent="0.25">
      <c r="A232" s="301"/>
      <c r="B232" s="307" t="str">
        <f t="shared" si="73"/>
        <v>IDC</v>
      </c>
      <c r="C232" s="312" t="str">
        <f t="shared" si="72"/>
        <v>MERC/CAPEX/20122013/02107</v>
      </c>
      <c r="D232" s="323">
        <f t="shared" si="72"/>
        <v>41281</v>
      </c>
      <c r="E232" s="310">
        <f t="shared" si="72"/>
        <v>1.61</v>
      </c>
      <c r="F232" s="232">
        <f t="shared" ref="F232:F263" si="74">F137+I137</f>
        <v>0</v>
      </c>
      <c r="G232" s="232">
        <f t="shared" ref="G232:G263" si="75">G137+M137</f>
        <v>0</v>
      </c>
      <c r="H232" s="232">
        <f t="shared" si="64"/>
        <v>0</v>
      </c>
      <c r="I232" s="232">
        <f>'F4.2'!W42</f>
        <v>0</v>
      </c>
      <c r="J232" s="232">
        <f>'F4.2'!AV42</f>
        <v>0</v>
      </c>
      <c r="K232" s="310"/>
      <c r="L232" s="310"/>
      <c r="M232" s="310">
        <f t="shared" si="69"/>
        <v>0</v>
      </c>
      <c r="N232" s="310">
        <f t="shared" si="66"/>
        <v>0</v>
      </c>
      <c r="O232" s="161">
        <f t="shared" si="67"/>
        <v>0</v>
      </c>
      <c r="P232" s="162">
        <f t="shared" si="68"/>
        <v>0</v>
      </c>
    </row>
    <row r="233" spans="1:16" ht="47.25" hidden="1" outlineLevel="1" x14ac:dyDescent="0.25">
      <c r="A233" s="301">
        <f>A138</f>
        <v>5</v>
      </c>
      <c r="B233" s="302" t="str">
        <f t="shared" si="73"/>
        <v>Replacement of Platen water wall coils U#2,Super Heater &amp; Platen Super Heater Coils for U#2 and Cold Reheater coils for U#2 &amp; U#3</v>
      </c>
      <c r="C233" s="301" t="str">
        <f t="shared" si="72"/>
        <v>MERC/TECH-1/CAPEX/20142015/006</v>
      </c>
      <c r="D233" s="226">
        <f t="shared" si="72"/>
        <v>41928</v>
      </c>
      <c r="E233" s="232">
        <f t="shared" si="72"/>
        <v>13.692</v>
      </c>
      <c r="F233" s="232">
        <f t="shared" si="74"/>
        <v>0</v>
      </c>
      <c r="G233" s="232">
        <f t="shared" si="75"/>
        <v>0</v>
      </c>
      <c r="H233" s="232">
        <f t="shared" si="64"/>
        <v>0</v>
      </c>
      <c r="I233" s="232">
        <f>'F4.2'!W43</f>
        <v>0</v>
      </c>
      <c r="J233" s="232">
        <f>'F4.2'!AV43</f>
        <v>0</v>
      </c>
      <c r="K233" s="232"/>
      <c r="L233" s="232"/>
      <c r="M233" s="232">
        <f t="shared" si="69"/>
        <v>0</v>
      </c>
      <c r="N233" s="232">
        <f t="shared" si="66"/>
        <v>0</v>
      </c>
      <c r="O233" s="161">
        <f t="shared" si="67"/>
        <v>0</v>
      </c>
      <c r="P233" s="162">
        <f t="shared" si="68"/>
        <v>0</v>
      </c>
    </row>
    <row r="234" spans="1:16" ht="31.5" hidden="1" outlineLevel="1" x14ac:dyDescent="0.25">
      <c r="A234" s="312">
        <f>A139</f>
        <v>5.0999999999999996</v>
      </c>
      <c r="B234" s="316" t="str">
        <f t="shared" si="73"/>
        <v>Supply &amp; Erection of Platen Water wall coils Assembly from inlet header to outlet header in pent house for Unit No 2</v>
      </c>
      <c r="C234" s="312" t="str">
        <f t="shared" si="72"/>
        <v>MERC/TECH-1/CAPEX/20142015/006</v>
      </c>
      <c r="D234" s="323">
        <f t="shared" si="72"/>
        <v>41928</v>
      </c>
      <c r="E234" s="310">
        <f t="shared" si="72"/>
        <v>1.1040000000000001</v>
      </c>
      <c r="F234" s="232">
        <f t="shared" si="74"/>
        <v>0.54</v>
      </c>
      <c r="G234" s="232">
        <f t="shared" si="75"/>
        <v>0.54</v>
      </c>
      <c r="H234" s="232">
        <f t="shared" si="64"/>
        <v>0</v>
      </c>
      <c r="I234" s="232">
        <f>'F4.2'!W44</f>
        <v>0</v>
      </c>
      <c r="J234" s="232">
        <f>'F4.2'!AV44</f>
        <v>0</v>
      </c>
      <c r="K234" s="310"/>
      <c r="L234" s="310"/>
      <c r="M234" s="310">
        <f t="shared" si="69"/>
        <v>0</v>
      </c>
      <c r="N234" s="310">
        <f t="shared" si="66"/>
        <v>0</v>
      </c>
      <c r="O234" s="161">
        <f t="shared" si="67"/>
        <v>0</v>
      </c>
      <c r="P234" s="162">
        <f t="shared" si="68"/>
        <v>0</v>
      </c>
    </row>
    <row r="235" spans="1:16" ht="63" hidden="1" outlineLevel="1" x14ac:dyDescent="0.25">
      <c r="A235" s="312">
        <f>A140</f>
        <v>5.2</v>
      </c>
      <c r="B235" s="316" t="str">
        <f t="shared" si="73"/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235" s="312" t="str">
        <f t="shared" si="72"/>
        <v>MERC/TECH-1/CAPEX/20142015/006</v>
      </c>
      <c r="D235" s="323">
        <f t="shared" si="72"/>
        <v>41928</v>
      </c>
      <c r="E235" s="310">
        <f t="shared" si="72"/>
        <v>5.4770000000000003</v>
      </c>
      <c r="F235" s="232">
        <f t="shared" si="74"/>
        <v>5.4649043000000006</v>
      </c>
      <c r="G235" s="232">
        <f t="shared" si="75"/>
        <v>5.4649043000000006</v>
      </c>
      <c r="H235" s="232">
        <f t="shared" si="64"/>
        <v>0</v>
      </c>
      <c r="I235" s="232">
        <f>'F4.2'!W45</f>
        <v>0</v>
      </c>
      <c r="J235" s="232">
        <f>'F4.2'!AV45</f>
        <v>0</v>
      </c>
      <c r="K235" s="310"/>
      <c r="L235" s="310"/>
      <c r="M235" s="310">
        <f t="shared" si="69"/>
        <v>0</v>
      </c>
      <c r="N235" s="310">
        <f t="shared" si="66"/>
        <v>0</v>
      </c>
      <c r="O235" s="161">
        <f t="shared" si="67"/>
        <v>0</v>
      </c>
      <c r="P235" s="162">
        <f t="shared" si="68"/>
        <v>0</v>
      </c>
    </row>
    <row r="236" spans="1:16" ht="78.75" hidden="1" outlineLevel="1" x14ac:dyDescent="0.25">
      <c r="A236" s="312">
        <f>A141</f>
        <v>5.3</v>
      </c>
      <c r="B236" s="316" t="str">
        <f t="shared" si="73"/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236" s="312" t="str">
        <f t="shared" si="72"/>
        <v>MERC/TECH-1/CAPEX/20142015/006</v>
      </c>
      <c r="D236" s="323">
        <f t="shared" si="72"/>
        <v>41928</v>
      </c>
      <c r="E236" s="310">
        <f t="shared" si="72"/>
        <v>2.7109999999999999</v>
      </c>
      <c r="F236" s="232">
        <f t="shared" si="74"/>
        <v>2.6624558</v>
      </c>
      <c r="G236" s="232">
        <f t="shared" si="75"/>
        <v>2.6624558</v>
      </c>
      <c r="H236" s="232">
        <f t="shared" si="64"/>
        <v>0</v>
      </c>
      <c r="I236" s="232">
        <f>'F4.2'!W46</f>
        <v>0</v>
      </c>
      <c r="J236" s="232">
        <f>'F4.2'!AV46</f>
        <v>0</v>
      </c>
      <c r="K236" s="310"/>
      <c r="L236" s="310"/>
      <c r="M236" s="310">
        <f t="shared" si="69"/>
        <v>0</v>
      </c>
      <c r="N236" s="310">
        <f t="shared" si="66"/>
        <v>0</v>
      </c>
      <c r="O236" s="161">
        <f t="shared" si="67"/>
        <v>0</v>
      </c>
      <c r="P236" s="162">
        <f t="shared" si="68"/>
        <v>0</v>
      </c>
    </row>
    <row r="237" spans="1:16" ht="78.75" hidden="1" outlineLevel="1" x14ac:dyDescent="0.25">
      <c r="A237" s="312">
        <f>A142</f>
        <v>5.4</v>
      </c>
      <c r="B237" s="316" t="str">
        <f t="shared" si="73"/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237" s="312" t="str">
        <f t="shared" si="72"/>
        <v>MERC/TECH-1/CAPEX/20142015/006</v>
      </c>
      <c r="D237" s="323">
        <f t="shared" si="72"/>
        <v>41928</v>
      </c>
      <c r="E237" s="310">
        <f t="shared" si="72"/>
        <v>2.7109999999999999</v>
      </c>
      <c r="F237" s="232">
        <f t="shared" si="74"/>
        <v>2.3531</v>
      </c>
      <c r="G237" s="232">
        <f t="shared" si="75"/>
        <v>2.3531</v>
      </c>
      <c r="H237" s="232">
        <f t="shared" si="64"/>
        <v>0</v>
      </c>
      <c r="I237" s="232">
        <f>'F4.2'!W47</f>
        <v>0</v>
      </c>
      <c r="J237" s="232">
        <f>'F4.2'!AV47</f>
        <v>0</v>
      </c>
      <c r="K237" s="310"/>
      <c r="L237" s="310"/>
      <c r="M237" s="310">
        <f t="shared" si="69"/>
        <v>0</v>
      </c>
      <c r="N237" s="310">
        <f t="shared" si="66"/>
        <v>0</v>
      </c>
      <c r="O237" s="161">
        <f t="shared" si="67"/>
        <v>0</v>
      </c>
      <c r="P237" s="162">
        <f t="shared" si="68"/>
        <v>0</v>
      </c>
    </row>
    <row r="238" spans="1:16" ht="31.5" hidden="1" outlineLevel="1" x14ac:dyDescent="0.25">
      <c r="A238" s="301"/>
      <c r="B238" s="316" t="str">
        <f t="shared" si="73"/>
        <v>IDC</v>
      </c>
      <c r="C238" s="312" t="str">
        <f t="shared" si="72"/>
        <v>MERC/TECH-1/CAPEX/20142015/006</v>
      </c>
      <c r="D238" s="323">
        <f t="shared" si="72"/>
        <v>41928</v>
      </c>
      <c r="E238" s="310">
        <f t="shared" si="72"/>
        <v>1.6890000000000001</v>
      </c>
      <c r="F238" s="232">
        <f t="shared" si="74"/>
        <v>0</v>
      </c>
      <c r="G238" s="232">
        <f t="shared" si="75"/>
        <v>0</v>
      </c>
      <c r="H238" s="232">
        <f t="shared" si="64"/>
        <v>0</v>
      </c>
      <c r="I238" s="232">
        <f>'F4.2'!W48</f>
        <v>0</v>
      </c>
      <c r="J238" s="232">
        <f>'F4.2'!AV48</f>
        <v>0</v>
      </c>
      <c r="K238" s="310"/>
      <c r="L238" s="310"/>
      <c r="M238" s="310">
        <f t="shared" si="69"/>
        <v>0</v>
      </c>
      <c r="N238" s="310">
        <f t="shared" si="66"/>
        <v>0</v>
      </c>
      <c r="O238" s="161">
        <f t="shared" si="67"/>
        <v>0</v>
      </c>
      <c r="P238" s="162">
        <f t="shared" si="68"/>
        <v>0</v>
      </c>
    </row>
    <row r="239" spans="1:16" ht="47.25" hidden="1" outlineLevel="1" x14ac:dyDescent="0.25">
      <c r="A239" s="301">
        <f>A144</f>
        <v>6</v>
      </c>
      <c r="B239" s="302" t="str">
        <f t="shared" si="73"/>
        <v>Boiler Process Improvement by replacement of damaged valves and Boiler Perfm Imp by Air Pre-Heater Up gradation of U#2 &amp; U#3 at BTPS</v>
      </c>
      <c r="C239" s="301" t="str">
        <f t="shared" si="72"/>
        <v>MERC/Tech-1/CAPEX /2014-15/00433</v>
      </c>
      <c r="D239" s="226">
        <f t="shared" si="72"/>
        <v>41792</v>
      </c>
      <c r="E239" s="232">
        <f t="shared" si="72"/>
        <v>17.369999999999997</v>
      </c>
      <c r="F239" s="232">
        <f t="shared" si="74"/>
        <v>0</v>
      </c>
      <c r="G239" s="232">
        <f t="shared" si="75"/>
        <v>0</v>
      </c>
      <c r="H239" s="232">
        <f t="shared" si="64"/>
        <v>0</v>
      </c>
      <c r="I239" s="232">
        <f>'F4.2'!W49</f>
        <v>0</v>
      </c>
      <c r="J239" s="232">
        <f>'F4.2'!AV49</f>
        <v>0</v>
      </c>
      <c r="K239" s="232"/>
      <c r="L239" s="232"/>
      <c r="M239" s="232">
        <f t="shared" si="69"/>
        <v>0</v>
      </c>
      <c r="N239" s="232">
        <f t="shared" si="66"/>
        <v>0</v>
      </c>
      <c r="O239" s="161">
        <f t="shared" si="67"/>
        <v>0</v>
      </c>
      <c r="P239" s="162">
        <f t="shared" si="68"/>
        <v>0</v>
      </c>
    </row>
    <row r="240" spans="1:16" ht="31.5" hidden="1" outlineLevel="1" x14ac:dyDescent="0.25">
      <c r="A240" s="306">
        <f>A145</f>
        <v>6.1</v>
      </c>
      <c r="B240" s="316" t="str">
        <f t="shared" si="73"/>
        <v>Replacement of boiler outlet valves and damaged valves of units 2 &amp; 3</v>
      </c>
      <c r="C240" s="306" t="str">
        <f t="shared" ref="C240:E259" si="76">C145</f>
        <v>MERC/Tech-1/CAPEX /2014-15/00433</v>
      </c>
      <c r="D240" s="222">
        <f t="shared" si="76"/>
        <v>41792</v>
      </c>
      <c r="E240" s="310">
        <f t="shared" si="76"/>
        <v>2.62</v>
      </c>
      <c r="F240" s="232">
        <f t="shared" si="74"/>
        <v>1.3984000000000001</v>
      </c>
      <c r="G240" s="232">
        <f t="shared" si="75"/>
        <v>1.3984000000000001</v>
      </c>
      <c r="H240" s="232">
        <f t="shared" si="64"/>
        <v>0</v>
      </c>
      <c r="I240" s="232">
        <f>'F4.2'!W50</f>
        <v>0</v>
      </c>
      <c r="J240" s="232">
        <f>'F4.2'!AV50</f>
        <v>0</v>
      </c>
      <c r="K240" s="310"/>
      <c r="L240" s="310"/>
      <c r="M240" s="310">
        <f t="shared" si="69"/>
        <v>0</v>
      </c>
      <c r="N240" s="310">
        <f t="shared" si="66"/>
        <v>0</v>
      </c>
      <c r="O240" s="161">
        <f t="shared" si="67"/>
        <v>0</v>
      </c>
      <c r="P240" s="162">
        <f t="shared" si="68"/>
        <v>0</v>
      </c>
    </row>
    <row r="241" spans="1:16" ht="31.5" hidden="1" outlineLevel="1" x14ac:dyDescent="0.25">
      <c r="A241" s="306">
        <f>A146</f>
        <v>6.2</v>
      </c>
      <c r="B241" s="316" t="str">
        <f t="shared" si="73"/>
        <v>Air pre heater up gradation of heat exchanger matrix &amp; regenerative dynamic sealing of units 2 &amp; 3</v>
      </c>
      <c r="C241" s="306" t="str">
        <f t="shared" si="76"/>
        <v>MERC/Tech-1/CAPEX /2014-15/00433</v>
      </c>
      <c r="D241" s="222">
        <f t="shared" si="76"/>
        <v>41792</v>
      </c>
      <c r="E241" s="310">
        <f t="shared" si="76"/>
        <v>13.404999999999999</v>
      </c>
      <c r="F241" s="232">
        <f t="shared" si="74"/>
        <v>1.2086276</v>
      </c>
      <c r="G241" s="232">
        <f t="shared" si="75"/>
        <v>1.2086276</v>
      </c>
      <c r="H241" s="232">
        <f t="shared" si="64"/>
        <v>0</v>
      </c>
      <c r="I241" s="232">
        <f>'F4.2'!W51</f>
        <v>0</v>
      </c>
      <c r="J241" s="232">
        <f>'F4.2'!AV51</f>
        <v>0</v>
      </c>
      <c r="K241" s="310"/>
      <c r="L241" s="310"/>
      <c r="M241" s="310">
        <f t="shared" si="69"/>
        <v>0</v>
      </c>
      <c r="N241" s="310">
        <f t="shared" si="66"/>
        <v>0</v>
      </c>
      <c r="O241" s="161">
        <f t="shared" si="67"/>
        <v>0</v>
      </c>
      <c r="P241" s="162">
        <f t="shared" si="68"/>
        <v>0</v>
      </c>
    </row>
    <row r="242" spans="1:16" ht="31.5" hidden="1" outlineLevel="1" x14ac:dyDescent="0.25">
      <c r="A242" s="306"/>
      <c r="B242" s="316" t="str">
        <f t="shared" si="73"/>
        <v>IDC</v>
      </c>
      <c r="C242" s="306" t="str">
        <f t="shared" si="76"/>
        <v>MERC/Tech-1/CAPEX /2014-15/00433</v>
      </c>
      <c r="D242" s="222">
        <f t="shared" si="76"/>
        <v>41792</v>
      </c>
      <c r="E242" s="310">
        <f t="shared" si="76"/>
        <v>1.345</v>
      </c>
      <c r="F242" s="232">
        <f t="shared" si="74"/>
        <v>0</v>
      </c>
      <c r="G242" s="232">
        <f t="shared" si="75"/>
        <v>0</v>
      </c>
      <c r="H242" s="232">
        <f t="shared" si="64"/>
        <v>0</v>
      </c>
      <c r="I242" s="232">
        <f>'F4.2'!W52</f>
        <v>0</v>
      </c>
      <c r="J242" s="232">
        <f>'F4.2'!AV52</f>
        <v>0</v>
      </c>
      <c r="K242" s="310"/>
      <c r="L242" s="310"/>
      <c r="M242" s="310">
        <f t="shared" si="69"/>
        <v>0</v>
      </c>
      <c r="N242" s="310">
        <f t="shared" si="66"/>
        <v>0</v>
      </c>
      <c r="O242" s="161">
        <f t="shared" si="67"/>
        <v>0</v>
      </c>
      <c r="P242" s="162">
        <f t="shared" si="68"/>
        <v>0</v>
      </c>
    </row>
    <row r="243" spans="1:16" ht="47.25" hidden="1" outlineLevel="1" x14ac:dyDescent="0.25">
      <c r="A243" s="301">
        <f t="shared" ref="A243:A249" si="77">A148</f>
        <v>8</v>
      </c>
      <c r="B243" s="302" t="str">
        <f t="shared" si="73"/>
        <v>Stack management by procurement of Bulldozer &amp; LOCO and CHP area schemes for performance &amp; unloading improvement</v>
      </c>
      <c r="C243" s="301" t="str">
        <f t="shared" si="76"/>
        <v>MERC/CAPEX/20162017/01426</v>
      </c>
      <c r="D243" s="226">
        <f t="shared" si="76"/>
        <v>42768</v>
      </c>
      <c r="E243" s="232">
        <f t="shared" si="76"/>
        <v>2.0930578512396689</v>
      </c>
      <c r="F243" s="232">
        <f t="shared" si="74"/>
        <v>0</v>
      </c>
      <c r="G243" s="232">
        <f t="shared" si="75"/>
        <v>0</v>
      </c>
      <c r="H243" s="232">
        <f t="shared" si="64"/>
        <v>0</v>
      </c>
      <c r="I243" s="232">
        <f>'F4.2'!W53</f>
        <v>0</v>
      </c>
      <c r="J243" s="232">
        <f>'F4.2'!AV53</f>
        <v>0</v>
      </c>
      <c r="K243" s="232"/>
      <c r="L243" s="232"/>
      <c r="M243" s="232">
        <f t="shared" si="69"/>
        <v>0</v>
      </c>
      <c r="N243" s="232">
        <f t="shared" si="66"/>
        <v>0</v>
      </c>
      <c r="O243" s="161">
        <f t="shared" si="67"/>
        <v>0</v>
      </c>
      <c r="P243" s="162">
        <f t="shared" si="68"/>
        <v>0</v>
      </c>
    </row>
    <row r="244" spans="1:16" ht="31.5" hidden="1" outlineLevel="1" x14ac:dyDescent="0.25">
      <c r="A244" s="306">
        <f t="shared" si="77"/>
        <v>8.1</v>
      </c>
      <c r="B244" s="316" t="str">
        <f t="shared" si="73"/>
        <v>Procurement of Locomotive 800 HP (2 No.’s)</v>
      </c>
      <c r="C244" s="306" t="str">
        <f t="shared" si="76"/>
        <v>MERC/CAPEX/20162017/01426</v>
      </c>
      <c r="D244" s="222">
        <f t="shared" si="76"/>
        <v>42768</v>
      </c>
      <c r="E244" s="310">
        <f t="shared" si="76"/>
        <v>1.0395867768595042</v>
      </c>
      <c r="F244" s="232">
        <f t="shared" si="74"/>
        <v>1.0134768000000001</v>
      </c>
      <c r="G244" s="232">
        <f t="shared" si="75"/>
        <v>1.0134768000000001</v>
      </c>
      <c r="H244" s="232">
        <f t="shared" si="64"/>
        <v>0</v>
      </c>
      <c r="I244" s="232">
        <f>'F4.2'!W54</f>
        <v>0</v>
      </c>
      <c r="J244" s="232">
        <f>'F4.2'!AV54</f>
        <v>0</v>
      </c>
      <c r="K244" s="310"/>
      <c r="L244" s="310"/>
      <c r="M244" s="310">
        <f t="shared" si="69"/>
        <v>0</v>
      </c>
      <c r="N244" s="310">
        <f t="shared" si="66"/>
        <v>0</v>
      </c>
      <c r="O244" s="161">
        <f t="shared" si="67"/>
        <v>0</v>
      </c>
      <c r="P244" s="162">
        <f t="shared" si="68"/>
        <v>0</v>
      </c>
    </row>
    <row r="245" spans="1:16" ht="31.5" hidden="1" outlineLevel="1" x14ac:dyDescent="0.25">
      <c r="A245" s="306">
        <f t="shared" si="77"/>
        <v>8.1999999999999993</v>
      </c>
      <c r="B245" s="316" t="str">
        <f t="shared" si="73"/>
        <v>Procurement of 2 No’s of Bulldozer Model D-155(2 No.’s)</v>
      </c>
      <c r="C245" s="306" t="str">
        <f t="shared" si="76"/>
        <v>MERC/CAPEX/20162017/01426</v>
      </c>
      <c r="D245" s="222">
        <f t="shared" si="76"/>
        <v>42768</v>
      </c>
      <c r="E245" s="310">
        <f t="shared" si="76"/>
        <v>0.5380165289256198</v>
      </c>
      <c r="F245" s="232">
        <f t="shared" si="74"/>
        <v>0.72968922148760329</v>
      </c>
      <c r="G245" s="232">
        <f t="shared" si="75"/>
        <v>0.72968922148760329</v>
      </c>
      <c r="H245" s="232">
        <f t="shared" si="64"/>
        <v>0</v>
      </c>
      <c r="I245" s="232">
        <f>'F4.2'!W55</f>
        <v>0</v>
      </c>
      <c r="J245" s="232">
        <f>'F4.2'!AV55</f>
        <v>0</v>
      </c>
      <c r="K245" s="310"/>
      <c r="L245" s="310"/>
      <c r="M245" s="310">
        <f t="shared" si="69"/>
        <v>0</v>
      </c>
      <c r="N245" s="310">
        <f t="shared" si="66"/>
        <v>0</v>
      </c>
      <c r="O245" s="161">
        <f t="shared" si="67"/>
        <v>0</v>
      </c>
      <c r="P245" s="162">
        <f t="shared" si="68"/>
        <v>0</v>
      </c>
    </row>
    <row r="246" spans="1:16" ht="31.5" hidden="1" outlineLevel="1" x14ac:dyDescent="0.25">
      <c r="A246" s="306">
        <f t="shared" si="77"/>
        <v>8.3000000000000007</v>
      </c>
      <c r="B246" s="316" t="str">
        <f t="shared" si="73"/>
        <v>Modification below primary crusher chutes 15A/B &amp; Conv.02</v>
      </c>
      <c r="C246" s="306" t="str">
        <f t="shared" si="76"/>
        <v>MERC/CAPEX/20162017/01426</v>
      </c>
      <c r="D246" s="222">
        <f t="shared" si="76"/>
        <v>42768</v>
      </c>
      <c r="E246" s="310">
        <f t="shared" si="76"/>
        <v>9.0247933884297526E-2</v>
      </c>
      <c r="F246" s="232">
        <f t="shared" si="74"/>
        <v>7.9869421487603301E-2</v>
      </c>
      <c r="G246" s="232">
        <f t="shared" si="75"/>
        <v>7.9869421487603301E-2</v>
      </c>
      <c r="H246" s="232">
        <f t="shared" si="64"/>
        <v>0</v>
      </c>
      <c r="I246" s="232">
        <f>'F4.2'!W56</f>
        <v>0</v>
      </c>
      <c r="J246" s="232">
        <f>'F4.2'!AV56</f>
        <v>0</v>
      </c>
      <c r="K246" s="310"/>
      <c r="L246" s="310"/>
      <c r="M246" s="310">
        <f t="shared" si="69"/>
        <v>0</v>
      </c>
      <c r="N246" s="310">
        <f t="shared" si="66"/>
        <v>0</v>
      </c>
      <c r="O246" s="161">
        <f t="shared" si="67"/>
        <v>0</v>
      </c>
      <c r="P246" s="162">
        <f t="shared" si="68"/>
        <v>0</v>
      </c>
    </row>
    <row r="247" spans="1:16" ht="31.5" hidden="1" outlineLevel="1" x14ac:dyDescent="0.25">
      <c r="A247" s="306">
        <f t="shared" si="77"/>
        <v>8.4</v>
      </c>
      <c r="B247" s="316" t="str">
        <f t="shared" si="73"/>
        <v>New helical gear box for various conveyors</v>
      </c>
      <c r="C247" s="306" t="str">
        <f t="shared" si="76"/>
        <v>MERC/CAPEX/20162017/01426</v>
      </c>
      <c r="D247" s="222">
        <f t="shared" si="76"/>
        <v>42768</v>
      </c>
      <c r="E247" s="310">
        <f t="shared" si="76"/>
        <v>0.16661157024793388</v>
      </c>
      <c r="F247" s="232">
        <f t="shared" si="74"/>
        <v>0</v>
      </c>
      <c r="G247" s="232">
        <f t="shared" si="75"/>
        <v>0</v>
      </c>
      <c r="H247" s="232">
        <f t="shared" si="64"/>
        <v>0</v>
      </c>
      <c r="I247" s="232">
        <f>'F4.2'!W57</f>
        <v>0</v>
      </c>
      <c r="J247" s="232">
        <f>'F4.2'!AV57</f>
        <v>0</v>
      </c>
      <c r="K247" s="310"/>
      <c r="L247" s="310"/>
      <c r="M247" s="310">
        <f t="shared" si="69"/>
        <v>0</v>
      </c>
      <c r="N247" s="310">
        <f t="shared" si="66"/>
        <v>0</v>
      </c>
      <c r="O247" s="161">
        <f t="shared" si="67"/>
        <v>0</v>
      </c>
      <c r="P247" s="162">
        <f t="shared" si="68"/>
        <v>0</v>
      </c>
    </row>
    <row r="248" spans="1:16" ht="31.5" hidden="1" outlineLevel="1" x14ac:dyDescent="0.25">
      <c r="A248" s="306">
        <f t="shared" si="77"/>
        <v>8.5</v>
      </c>
      <c r="B248" s="316" t="str">
        <f t="shared" si="73"/>
        <v xml:space="preserve">Procurement of Elecon Make Ring Granulator Type TK-09-38B </v>
      </c>
      <c r="C248" s="306" t="str">
        <f t="shared" si="76"/>
        <v>MERC/CAPEX/20162017/01426</v>
      </c>
      <c r="D248" s="222">
        <f t="shared" si="76"/>
        <v>42768</v>
      </c>
      <c r="E248" s="310">
        <f t="shared" si="76"/>
        <v>0.11280991735537189</v>
      </c>
      <c r="F248" s="232">
        <f t="shared" si="74"/>
        <v>0</v>
      </c>
      <c r="G248" s="232">
        <f t="shared" si="75"/>
        <v>0</v>
      </c>
      <c r="H248" s="232">
        <f t="shared" si="64"/>
        <v>0</v>
      </c>
      <c r="I248" s="232">
        <f>'F4.2'!W58</f>
        <v>0</v>
      </c>
      <c r="J248" s="232">
        <f>'F4.2'!AV58</f>
        <v>0</v>
      </c>
      <c r="K248" s="310"/>
      <c r="L248" s="310"/>
      <c r="M248" s="310">
        <f t="shared" si="69"/>
        <v>0</v>
      </c>
      <c r="N248" s="310">
        <f t="shared" si="66"/>
        <v>0</v>
      </c>
      <c r="O248" s="161">
        <f t="shared" si="67"/>
        <v>0</v>
      </c>
      <c r="P248" s="162">
        <f t="shared" si="68"/>
        <v>0</v>
      </c>
    </row>
    <row r="249" spans="1:16" ht="31.5" hidden="1" outlineLevel="1" x14ac:dyDescent="0.25">
      <c r="A249" s="306">
        <f t="shared" si="77"/>
        <v>8.6</v>
      </c>
      <c r="B249" s="316" t="str">
        <f t="shared" si="73"/>
        <v>Procurement of Elecon Make Ring Granulator Type TK6 32B Ring Granulator</v>
      </c>
      <c r="C249" s="306" t="str">
        <f t="shared" si="76"/>
        <v>MERC/CAPEX/20162017/01426</v>
      </c>
      <c r="D249" s="222">
        <f t="shared" si="76"/>
        <v>42768</v>
      </c>
      <c r="E249" s="310">
        <f t="shared" si="76"/>
        <v>7.1157024793388424E-2</v>
      </c>
      <c r="F249" s="232">
        <f t="shared" si="74"/>
        <v>0</v>
      </c>
      <c r="G249" s="232">
        <f t="shared" si="75"/>
        <v>0</v>
      </c>
      <c r="H249" s="232">
        <f t="shared" si="64"/>
        <v>0</v>
      </c>
      <c r="I249" s="232">
        <f>'F4.2'!W59</f>
        <v>0</v>
      </c>
      <c r="J249" s="232">
        <f>'F4.2'!AV59</f>
        <v>0</v>
      </c>
      <c r="K249" s="310"/>
      <c r="L249" s="310"/>
      <c r="M249" s="310">
        <f t="shared" si="69"/>
        <v>0</v>
      </c>
      <c r="N249" s="310">
        <f t="shared" si="66"/>
        <v>0</v>
      </c>
      <c r="O249" s="161">
        <f t="shared" si="67"/>
        <v>0</v>
      </c>
      <c r="P249" s="162">
        <f t="shared" si="68"/>
        <v>0</v>
      </c>
    </row>
    <row r="250" spans="1:16" ht="31.5" hidden="1" outlineLevel="1" x14ac:dyDescent="0.25">
      <c r="A250" s="306"/>
      <c r="B250" s="316" t="str">
        <f t="shared" si="73"/>
        <v>IDC</v>
      </c>
      <c r="C250" s="306" t="str">
        <f t="shared" si="76"/>
        <v>MERC/CAPEX/20162017/01426</v>
      </c>
      <c r="D250" s="222">
        <f t="shared" si="76"/>
        <v>42768</v>
      </c>
      <c r="E250" s="310">
        <f t="shared" si="76"/>
        <v>7.4628099173553716E-2</v>
      </c>
      <c r="F250" s="232">
        <f t="shared" si="74"/>
        <v>0</v>
      </c>
      <c r="G250" s="232">
        <f t="shared" si="75"/>
        <v>0</v>
      </c>
      <c r="H250" s="232">
        <f t="shared" si="64"/>
        <v>0</v>
      </c>
      <c r="I250" s="232">
        <f>'F4.2'!W60</f>
        <v>0</v>
      </c>
      <c r="J250" s="232">
        <f>'F4.2'!AV60</f>
        <v>0</v>
      </c>
      <c r="K250" s="310"/>
      <c r="L250" s="310"/>
      <c r="M250" s="310">
        <f t="shared" si="69"/>
        <v>0</v>
      </c>
      <c r="N250" s="310">
        <f t="shared" si="66"/>
        <v>0</v>
      </c>
      <c r="O250" s="161">
        <f t="shared" si="67"/>
        <v>0</v>
      </c>
      <c r="P250" s="162">
        <f t="shared" si="68"/>
        <v>0</v>
      </c>
    </row>
    <row r="251" spans="1:16" ht="47.25" hidden="1" outlineLevel="1" x14ac:dyDescent="0.25">
      <c r="A251" s="301">
        <f>A156</f>
        <v>14</v>
      </c>
      <c r="B251" s="302" t="str">
        <f t="shared" si="73"/>
        <v>Upgradation of Symphony Harmony DCS, 220V 1285 AH Battery &amp; Charger and Replacement of 6.6 kV HT MOCB by VCB at BTPS, Bhusawal</v>
      </c>
      <c r="C251" s="301" t="str">
        <f t="shared" si="76"/>
        <v>MERC/CAPEX/2019-2020/915</v>
      </c>
      <c r="D251" s="226">
        <f t="shared" si="76"/>
        <v>43760</v>
      </c>
      <c r="E251" s="232">
        <f t="shared" si="76"/>
        <v>13.72861</v>
      </c>
      <c r="F251" s="232">
        <f t="shared" si="74"/>
        <v>0</v>
      </c>
      <c r="G251" s="232">
        <f t="shared" si="75"/>
        <v>0</v>
      </c>
      <c r="H251" s="232">
        <f t="shared" si="64"/>
        <v>0</v>
      </c>
      <c r="I251" s="232">
        <f>'F4.2'!W61</f>
        <v>0</v>
      </c>
      <c r="J251" s="232">
        <f>'F4.2'!AV61</f>
        <v>0</v>
      </c>
      <c r="K251" s="232"/>
      <c r="L251" s="232"/>
      <c r="M251" s="232">
        <f t="shared" si="69"/>
        <v>0</v>
      </c>
      <c r="N251" s="232">
        <f t="shared" si="66"/>
        <v>0</v>
      </c>
      <c r="O251" s="161">
        <f t="shared" si="67"/>
        <v>0</v>
      </c>
      <c r="P251" s="162">
        <f t="shared" si="68"/>
        <v>0</v>
      </c>
    </row>
    <row r="252" spans="1:16" ht="31.5" hidden="1" outlineLevel="1" x14ac:dyDescent="0.25">
      <c r="A252" s="306">
        <f>A157</f>
        <v>14.1</v>
      </c>
      <c r="B252" s="316" t="str">
        <f t="shared" si="73"/>
        <v>HMI Up-gradation of Symphony Harmony DCS Unit-3, 210MW, BTPS.</v>
      </c>
      <c r="C252" s="306" t="str">
        <f t="shared" si="76"/>
        <v>MERC/CAPEX/2019-2020/915</v>
      </c>
      <c r="D252" s="222">
        <f t="shared" si="76"/>
        <v>43760</v>
      </c>
      <c r="E252" s="324">
        <f t="shared" si="76"/>
        <v>5.54</v>
      </c>
      <c r="F252" s="232">
        <f t="shared" si="74"/>
        <v>0</v>
      </c>
      <c r="G252" s="232">
        <f t="shared" si="75"/>
        <v>0</v>
      </c>
      <c r="H252" s="232">
        <f t="shared" si="64"/>
        <v>0</v>
      </c>
      <c r="I252" s="232">
        <f>'F4.2'!W62</f>
        <v>5.54</v>
      </c>
      <c r="J252" s="232">
        <f>'F4.2'!AV62</f>
        <v>5.54</v>
      </c>
      <c r="K252" s="324"/>
      <c r="L252" s="324"/>
      <c r="M252" s="324">
        <f t="shared" si="69"/>
        <v>5.54</v>
      </c>
      <c r="N252" s="324">
        <f t="shared" si="66"/>
        <v>0</v>
      </c>
      <c r="O252" s="161">
        <f t="shared" si="67"/>
        <v>5.54</v>
      </c>
      <c r="P252" s="162">
        <f t="shared" si="68"/>
        <v>0</v>
      </c>
    </row>
    <row r="253" spans="1:16" ht="47.25" hidden="1" outlineLevel="1" x14ac:dyDescent="0.25">
      <c r="A253" s="306">
        <f>A158</f>
        <v>14.2</v>
      </c>
      <c r="B253" s="316" t="str">
        <f t="shared" si="73"/>
        <v>Supply, erection, commissioning and site testing of Plante 220V DC, 1285 AH, Station Battery Set and charging equipment for 1285 AH Plante battery for Unit 3.</v>
      </c>
      <c r="C253" s="306" t="str">
        <f t="shared" si="76"/>
        <v>MERC/CAPEX/2019-2020/915</v>
      </c>
      <c r="D253" s="222">
        <f t="shared" si="76"/>
        <v>43760</v>
      </c>
      <c r="E253" s="324">
        <f t="shared" si="76"/>
        <v>1.71861</v>
      </c>
      <c r="F253" s="232">
        <f t="shared" si="74"/>
        <v>1.71861</v>
      </c>
      <c r="G253" s="232">
        <f t="shared" si="75"/>
        <v>1.71861</v>
      </c>
      <c r="H253" s="232">
        <f t="shared" si="64"/>
        <v>0</v>
      </c>
      <c r="I253" s="232">
        <f>'F4.2'!W63</f>
        <v>0</v>
      </c>
      <c r="J253" s="232">
        <f>'F4.2'!AV63</f>
        <v>0</v>
      </c>
      <c r="K253" s="324"/>
      <c r="L253" s="324"/>
      <c r="M253" s="324">
        <f t="shared" si="69"/>
        <v>0</v>
      </c>
      <c r="N253" s="324">
        <f t="shared" si="66"/>
        <v>0</v>
      </c>
      <c r="O253" s="161">
        <f t="shared" si="67"/>
        <v>0</v>
      </c>
      <c r="P253" s="162">
        <f t="shared" si="68"/>
        <v>0</v>
      </c>
    </row>
    <row r="254" spans="1:16" ht="31.5" hidden="1" outlineLevel="1" x14ac:dyDescent="0.25">
      <c r="A254" s="306">
        <f>A159</f>
        <v>14.3</v>
      </c>
      <c r="B254" s="316" t="str">
        <f t="shared" si="73"/>
        <v>Retrofitting of 6.6 kv breakers of unit -3 along without door plant boards by vacuum circuit breakers.</v>
      </c>
      <c r="C254" s="306" t="str">
        <f t="shared" si="76"/>
        <v>MERC/CAPEX/2019-2020/915</v>
      </c>
      <c r="D254" s="222">
        <f t="shared" si="76"/>
        <v>43760</v>
      </c>
      <c r="E254" s="324">
        <f t="shared" si="76"/>
        <v>6.47</v>
      </c>
      <c r="F254" s="232">
        <f t="shared" si="74"/>
        <v>6.1082700000000001</v>
      </c>
      <c r="G254" s="232">
        <f t="shared" si="75"/>
        <v>6.1082700000000001</v>
      </c>
      <c r="H254" s="232">
        <f t="shared" si="64"/>
        <v>0</v>
      </c>
      <c r="I254" s="232">
        <f>'F4.2'!W64</f>
        <v>0</v>
      </c>
      <c r="J254" s="232">
        <f>'F4.2'!AV64</f>
        <v>0</v>
      </c>
      <c r="K254" s="324"/>
      <c r="L254" s="324"/>
      <c r="M254" s="324">
        <f t="shared" si="69"/>
        <v>0</v>
      </c>
      <c r="N254" s="324">
        <f t="shared" si="66"/>
        <v>0</v>
      </c>
      <c r="O254" s="161">
        <f t="shared" si="67"/>
        <v>0</v>
      </c>
      <c r="P254" s="162">
        <f t="shared" si="68"/>
        <v>0</v>
      </c>
    </row>
    <row r="255" spans="1:16" ht="15.75" hidden="1" outlineLevel="1" x14ac:dyDescent="0.25">
      <c r="A255" s="306"/>
      <c r="B255" s="316" t="str">
        <f t="shared" si="73"/>
        <v>IDC</v>
      </c>
      <c r="C255" s="306" t="str">
        <f t="shared" si="76"/>
        <v>MERC/CAPEX/2019-2020/915</v>
      </c>
      <c r="D255" s="222">
        <f t="shared" si="76"/>
        <v>43760</v>
      </c>
      <c r="E255" s="324">
        <f t="shared" si="76"/>
        <v>0</v>
      </c>
      <c r="F255" s="232">
        <f t="shared" si="74"/>
        <v>0</v>
      </c>
      <c r="G255" s="232">
        <f t="shared" si="75"/>
        <v>0</v>
      </c>
      <c r="H255" s="232">
        <f t="shared" si="64"/>
        <v>0</v>
      </c>
      <c r="I255" s="232">
        <f>'F4.2'!W65</f>
        <v>0</v>
      </c>
      <c r="J255" s="232">
        <f>'F4.2'!AV65</f>
        <v>0</v>
      </c>
      <c r="K255" s="324"/>
      <c r="L255" s="324"/>
      <c r="M255" s="324">
        <f t="shared" si="69"/>
        <v>0</v>
      </c>
      <c r="N255" s="324">
        <f t="shared" si="66"/>
        <v>0</v>
      </c>
      <c r="O255" s="161">
        <f t="shared" si="67"/>
        <v>0</v>
      </c>
      <c r="P255" s="162">
        <f t="shared" si="68"/>
        <v>0</v>
      </c>
    </row>
    <row r="256" spans="1:16" ht="47.25" hidden="1" outlineLevel="1" x14ac:dyDescent="0.25">
      <c r="A256" s="301" t="str">
        <f t="shared" ref="A256:A266" si="78">A161</f>
        <v>HO
DPR-5</v>
      </c>
      <c r="B256" s="302" t="str">
        <f t="shared" si="73"/>
        <v>Procurement of energy efficient HT motors at Bhusawal TPS, Koradi TPS, Chandrapur TPS, khaperkheda TPS, Parli TPS &amp; Paras TPS as insurance spares</v>
      </c>
      <c r="C256" s="301" t="str">
        <f t="shared" si="76"/>
        <v>MERC/TECH 1/CAPEX/20142015/01218</v>
      </c>
      <c r="D256" s="226">
        <f t="shared" si="76"/>
        <v>41968</v>
      </c>
      <c r="E256" s="232">
        <f t="shared" si="76"/>
        <v>1.91</v>
      </c>
      <c r="F256" s="232">
        <f t="shared" si="74"/>
        <v>0</v>
      </c>
      <c r="G256" s="232">
        <f t="shared" si="75"/>
        <v>0</v>
      </c>
      <c r="H256" s="232">
        <f t="shared" si="64"/>
        <v>0</v>
      </c>
      <c r="I256" s="232">
        <f>'F4.2'!W66</f>
        <v>0</v>
      </c>
      <c r="J256" s="232">
        <f>'F4.2'!AV66</f>
        <v>0</v>
      </c>
      <c r="K256" s="325"/>
      <c r="L256" s="325"/>
      <c r="M256" s="325">
        <f t="shared" si="69"/>
        <v>0</v>
      </c>
      <c r="N256" s="325">
        <f t="shared" si="66"/>
        <v>0</v>
      </c>
      <c r="O256" s="161">
        <f t="shared" si="67"/>
        <v>0</v>
      </c>
      <c r="P256" s="162">
        <f t="shared" si="68"/>
        <v>0</v>
      </c>
    </row>
    <row r="257" spans="1:16" ht="31.5" hidden="1" outlineLevel="1" x14ac:dyDescent="0.25">
      <c r="A257" s="312" t="str">
        <f t="shared" si="78"/>
        <v>HO
DPR 5.1</v>
      </c>
      <c r="B257" s="320" t="str">
        <f t="shared" si="73"/>
        <v>Bhusawal: Procurement of HT motors (Coal Mill/CEP/CWP) for U-3</v>
      </c>
      <c r="C257" s="312" t="str">
        <f t="shared" si="76"/>
        <v>MERC/TECH 1/CAPEX/20142015/01218</v>
      </c>
      <c r="D257" s="323">
        <f t="shared" si="76"/>
        <v>41968</v>
      </c>
      <c r="E257" s="322">
        <f t="shared" si="76"/>
        <v>1.91</v>
      </c>
      <c r="F257" s="232">
        <f t="shared" si="74"/>
        <v>0.69702600000000003</v>
      </c>
      <c r="G257" s="232">
        <f t="shared" si="75"/>
        <v>0.69702600000000003</v>
      </c>
      <c r="H257" s="232">
        <f t="shared" si="64"/>
        <v>0</v>
      </c>
      <c r="I257" s="232">
        <f>'F4.2'!W67</f>
        <v>0</v>
      </c>
      <c r="J257" s="232">
        <f>'F4.2'!AV67</f>
        <v>0</v>
      </c>
      <c r="K257" s="322"/>
      <c r="L257" s="322"/>
      <c r="M257" s="322">
        <f t="shared" si="69"/>
        <v>0</v>
      </c>
      <c r="N257" s="322">
        <f t="shared" si="66"/>
        <v>0</v>
      </c>
      <c r="O257" s="161">
        <f t="shared" si="67"/>
        <v>0</v>
      </c>
      <c r="P257" s="162">
        <f t="shared" si="68"/>
        <v>0</v>
      </c>
    </row>
    <row r="258" spans="1:16" ht="47.25" hidden="1" outlineLevel="1" x14ac:dyDescent="0.25">
      <c r="A258" s="301" t="str">
        <f t="shared" si="78"/>
        <v>HO
DPR 6</v>
      </c>
      <c r="B258" s="302" t="str">
        <f t="shared" si="73"/>
        <v>Supply, Installation, Commissioning and Operation &amp; Maintenance Services of Continuous Ambient Air Quality Monitoring Stations (CAAQMS) at various TPS</v>
      </c>
      <c r="C258" s="301" t="str">
        <f t="shared" si="76"/>
        <v>MERC/CAPEX/20162017/00423</v>
      </c>
      <c r="D258" s="226">
        <f t="shared" si="76"/>
        <v>42585</v>
      </c>
      <c r="E258" s="232">
        <f t="shared" si="76"/>
        <v>1.3257526714285714</v>
      </c>
      <c r="F258" s="232">
        <f t="shared" si="74"/>
        <v>0</v>
      </c>
      <c r="G258" s="232">
        <f t="shared" si="75"/>
        <v>0</v>
      </c>
      <c r="H258" s="232">
        <f t="shared" si="64"/>
        <v>0</v>
      </c>
      <c r="I258" s="232">
        <f>'F4.2'!W68</f>
        <v>0</v>
      </c>
      <c r="J258" s="232">
        <f>'F4.2'!AV68</f>
        <v>0</v>
      </c>
      <c r="K258" s="325"/>
      <c r="L258" s="325"/>
      <c r="M258" s="325">
        <f t="shared" si="69"/>
        <v>0</v>
      </c>
      <c r="N258" s="325">
        <f t="shared" si="66"/>
        <v>0</v>
      </c>
      <c r="O258" s="161">
        <f t="shared" si="67"/>
        <v>0</v>
      </c>
      <c r="P258" s="162">
        <f t="shared" si="68"/>
        <v>0</v>
      </c>
    </row>
    <row r="259" spans="1:16" ht="31.5" hidden="1" outlineLevel="1" x14ac:dyDescent="0.25">
      <c r="A259" s="312" t="str">
        <f t="shared" si="78"/>
        <v>HO
DPR 6.1</v>
      </c>
      <c r="B259" s="320" t="str">
        <f t="shared" si="73"/>
        <v>Bhusawal: Unit 2-3 (1 Nos.)</v>
      </c>
      <c r="C259" s="312" t="str">
        <f t="shared" si="76"/>
        <v>MERC/CAPEX/20162017/00423</v>
      </c>
      <c r="D259" s="326">
        <f t="shared" si="76"/>
        <v>42585</v>
      </c>
      <c r="E259" s="322">
        <f t="shared" si="76"/>
        <v>1.3257526714285714</v>
      </c>
      <c r="F259" s="232">
        <f t="shared" si="74"/>
        <v>0.9383999666666667</v>
      </c>
      <c r="G259" s="232">
        <f t="shared" si="75"/>
        <v>0.9383999666666667</v>
      </c>
      <c r="H259" s="232">
        <f t="shared" si="64"/>
        <v>0</v>
      </c>
      <c r="I259" s="232">
        <f>'F4.2'!W69</f>
        <v>0</v>
      </c>
      <c r="J259" s="232">
        <f>'F4.2'!AV69</f>
        <v>0</v>
      </c>
      <c r="K259" s="322"/>
      <c r="L259" s="322"/>
      <c r="M259" s="322">
        <f t="shared" si="69"/>
        <v>0</v>
      </c>
      <c r="N259" s="322">
        <f t="shared" si="66"/>
        <v>0</v>
      </c>
      <c r="O259" s="161">
        <f t="shared" si="67"/>
        <v>0</v>
      </c>
      <c r="P259" s="162">
        <f t="shared" si="68"/>
        <v>0</v>
      </c>
    </row>
    <row r="260" spans="1:16" ht="31.5" hidden="1" outlineLevel="1" x14ac:dyDescent="0.25">
      <c r="A260" s="301" t="str">
        <f t="shared" si="78"/>
        <v>HO
DPR 7</v>
      </c>
      <c r="B260" s="302" t="str">
        <f t="shared" si="73"/>
        <v>Installation of Real Time Online Coal-Ash Analyzer at various TPS</v>
      </c>
      <c r="C260" s="301" t="str">
        <f t="shared" ref="C260:E279" si="79">C165</f>
        <v>MERC/CAPEX/20162017/00774</v>
      </c>
      <c r="D260" s="226">
        <f t="shared" si="79"/>
        <v>42643</v>
      </c>
      <c r="E260" s="232">
        <f t="shared" si="79"/>
        <v>0</v>
      </c>
      <c r="F260" s="232">
        <f t="shared" si="74"/>
        <v>0</v>
      </c>
      <c r="G260" s="232">
        <f t="shared" si="75"/>
        <v>0</v>
      </c>
      <c r="H260" s="232">
        <f t="shared" si="64"/>
        <v>0</v>
      </c>
      <c r="I260" s="232">
        <f>'F4.2'!W70</f>
        <v>0</v>
      </c>
      <c r="J260" s="232">
        <f>'F4.2'!AV70</f>
        <v>0</v>
      </c>
      <c r="K260" s="325"/>
      <c r="L260" s="325"/>
      <c r="M260" s="325">
        <f t="shared" si="69"/>
        <v>0</v>
      </c>
      <c r="N260" s="325">
        <f t="shared" si="66"/>
        <v>0</v>
      </c>
      <c r="O260" s="161">
        <f t="shared" si="67"/>
        <v>0</v>
      </c>
      <c r="P260" s="162">
        <f t="shared" si="68"/>
        <v>0</v>
      </c>
    </row>
    <row r="261" spans="1:16" ht="31.5" hidden="1" outlineLevel="1" x14ac:dyDescent="0.25">
      <c r="A261" s="312" t="str">
        <f t="shared" si="78"/>
        <v>HO
DPR 7.1</v>
      </c>
      <c r="B261" s="320" t="str">
        <f t="shared" si="73"/>
        <v>Bhusawal: Unit 2-3</v>
      </c>
      <c r="C261" s="312" t="str">
        <f t="shared" si="79"/>
        <v>MERC/CAPEX/20162017/00774</v>
      </c>
      <c r="D261" s="326">
        <f t="shared" si="79"/>
        <v>42643</v>
      </c>
      <c r="E261" s="322">
        <f t="shared" si="79"/>
        <v>0</v>
      </c>
      <c r="F261" s="232">
        <f t="shared" si="74"/>
        <v>0</v>
      </c>
      <c r="G261" s="232">
        <f t="shared" si="75"/>
        <v>0</v>
      </c>
      <c r="H261" s="232">
        <f t="shared" si="64"/>
        <v>0</v>
      </c>
      <c r="I261" s="232">
        <f>'F4.2'!W71</f>
        <v>0</v>
      </c>
      <c r="J261" s="232">
        <f>'F4.2'!AV71</f>
        <v>0</v>
      </c>
      <c r="K261" s="322"/>
      <c r="L261" s="322"/>
      <c r="M261" s="322">
        <f t="shared" si="69"/>
        <v>0</v>
      </c>
      <c r="N261" s="322">
        <f t="shared" si="66"/>
        <v>0</v>
      </c>
      <c r="O261" s="161">
        <f t="shared" si="67"/>
        <v>0</v>
      </c>
      <c r="P261" s="162">
        <f t="shared" si="68"/>
        <v>0</v>
      </c>
    </row>
    <row r="262" spans="1:16" ht="31.5" hidden="1" outlineLevel="1" x14ac:dyDescent="0.25">
      <c r="A262" s="179" t="str">
        <f t="shared" si="78"/>
        <v>HO
DPR 13</v>
      </c>
      <c r="B262" s="180" t="str">
        <f t="shared" ref="B262:B284" si="80">B167</f>
        <v>Construction of new Administrative Building for Mahagenco at Vidyut Bhawan, Katol Road, Nagpur</v>
      </c>
      <c r="C262" s="43" t="str">
        <f t="shared" si="79"/>
        <v>MERC/CAPEX/2021-2022/MSPGCL/063</v>
      </c>
      <c r="D262" s="150">
        <f t="shared" si="79"/>
        <v>44604</v>
      </c>
      <c r="E262" s="45">
        <f t="shared" si="79"/>
        <v>57</v>
      </c>
      <c r="F262" s="102">
        <f t="shared" si="74"/>
        <v>0</v>
      </c>
      <c r="G262" s="102">
        <f t="shared" si="75"/>
        <v>0</v>
      </c>
      <c r="H262" s="102">
        <f t="shared" si="64"/>
        <v>0</v>
      </c>
      <c r="I262" s="45">
        <f>'F4.2'!W72</f>
        <v>0</v>
      </c>
      <c r="J262" s="45">
        <f>'F4.2'!AV72</f>
        <v>0</v>
      </c>
      <c r="K262" s="102"/>
      <c r="L262" s="102"/>
      <c r="M262" s="102">
        <f t="shared" ref="M262:M289" si="81">SUM(J262:L262)</f>
        <v>0</v>
      </c>
      <c r="N262" s="102">
        <f t="shared" si="66"/>
        <v>0</v>
      </c>
    </row>
    <row r="263" spans="1:16" ht="47.25" hidden="1" outlineLevel="1" x14ac:dyDescent="0.25">
      <c r="A263" s="187" t="str">
        <f t="shared" si="78"/>
        <v>HO
DPR 13.1</v>
      </c>
      <c r="B263" s="188" t="str">
        <f t="shared" si="80"/>
        <v>Construction of new Administrative Building for Mahagenco at Vidyut Bhawan, Katol Road, Nagpur</v>
      </c>
      <c r="C263" s="46" t="str">
        <f t="shared" si="79"/>
        <v>MERC/CAPEX/2021-2022/MSPGCL/063</v>
      </c>
      <c r="D263" s="152">
        <f t="shared" si="79"/>
        <v>44604</v>
      </c>
      <c r="E263" s="111">
        <f t="shared" si="79"/>
        <v>54.24</v>
      </c>
      <c r="F263" s="102">
        <f t="shared" si="74"/>
        <v>0</v>
      </c>
      <c r="G263" s="102">
        <f t="shared" si="75"/>
        <v>0</v>
      </c>
      <c r="H263" s="102">
        <f t="shared" si="64"/>
        <v>0</v>
      </c>
      <c r="I263" s="45">
        <f>'F4.2'!W73</f>
        <v>0</v>
      </c>
      <c r="J263" s="45">
        <f>'F4.2'!AV73</f>
        <v>0</v>
      </c>
      <c r="K263" s="102"/>
      <c r="L263" s="102"/>
      <c r="M263" s="102">
        <f t="shared" si="81"/>
        <v>0</v>
      </c>
      <c r="N263" s="102">
        <f t="shared" si="66"/>
        <v>0</v>
      </c>
    </row>
    <row r="264" spans="1:16" ht="31.5" hidden="1" outlineLevel="1" x14ac:dyDescent="0.25">
      <c r="A264" s="181">
        <f t="shared" si="78"/>
        <v>0</v>
      </c>
      <c r="B264" s="188" t="str">
        <f t="shared" si="80"/>
        <v>IDC</v>
      </c>
      <c r="C264" s="46" t="str">
        <f t="shared" si="79"/>
        <v>MERC/CAPEX/2021-2022/MSPGCL/063</v>
      </c>
      <c r="D264" s="152">
        <f t="shared" si="79"/>
        <v>44604</v>
      </c>
      <c r="E264" s="111">
        <f t="shared" si="79"/>
        <v>2.76</v>
      </c>
      <c r="F264" s="102">
        <f t="shared" ref="F264:F284" si="82">F169+I169</f>
        <v>0</v>
      </c>
      <c r="G264" s="102">
        <f t="shared" ref="G264:G284" si="83">G169+M169</f>
        <v>0</v>
      </c>
      <c r="H264" s="102">
        <f t="shared" ref="H264:H289" si="84">F264-G264</f>
        <v>0</v>
      </c>
      <c r="I264" s="45">
        <f>'F4.2'!W74</f>
        <v>0</v>
      </c>
      <c r="J264" s="45">
        <f>'F4.2'!AV74</f>
        <v>0</v>
      </c>
      <c r="K264" s="102"/>
      <c r="L264" s="102"/>
      <c r="M264" s="102">
        <f t="shared" si="81"/>
        <v>0</v>
      </c>
      <c r="N264" s="102">
        <f t="shared" ref="N264:N289" si="85">H264+I264-M264</f>
        <v>0</v>
      </c>
    </row>
    <row r="265" spans="1:16" ht="31.5" hidden="1" outlineLevel="1" x14ac:dyDescent="0.25">
      <c r="A265" s="179" t="str">
        <f t="shared" si="78"/>
        <v>HO
DPR 16</v>
      </c>
      <c r="B265" s="180" t="str">
        <f t="shared" si="80"/>
        <v>Centralized Monitoring Solution</v>
      </c>
      <c r="C265" s="43" t="str">
        <f t="shared" si="79"/>
        <v>MERC/CAPEX/MSPGCL/2023-24/0576</v>
      </c>
      <c r="D265" s="150">
        <f t="shared" si="79"/>
        <v>45232</v>
      </c>
      <c r="E265" s="45">
        <f t="shared" si="79"/>
        <v>69.308999999999997</v>
      </c>
      <c r="F265" s="102">
        <f t="shared" si="82"/>
        <v>0</v>
      </c>
      <c r="G265" s="102">
        <f t="shared" si="83"/>
        <v>0</v>
      </c>
      <c r="H265" s="102">
        <f t="shared" si="84"/>
        <v>0</v>
      </c>
      <c r="I265" s="45">
        <f>'F4.2'!W75</f>
        <v>0</v>
      </c>
      <c r="J265" s="45">
        <f>'F4.2'!AV75</f>
        <v>0</v>
      </c>
      <c r="K265" s="102"/>
      <c r="L265" s="102"/>
      <c r="M265" s="102">
        <f t="shared" si="81"/>
        <v>0</v>
      </c>
      <c r="N265" s="102">
        <f t="shared" si="85"/>
        <v>0</v>
      </c>
    </row>
    <row r="266" spans="1:16" ht="47.25" hidden="1" outlineLevel="1" x14ac:dyDescent="0.25">
      <c r="A266" s="187" t="str">
        <f t="shared" si="78"/>
        <v>HO
DPR 16.1</v>
      </c>
      <c r="B266" s="188" t="str">
        <f t="shared" si="80"/>
        <v>Centralized Monitoring Solution</v>
      </c>
      <c r="C266" s="46" t="str">
        <f t="shared" si="79"/>
        <v>MERC/CAPEX/MSPGCL/2023-24/0576</v>
      </c>
      <c r="D266" s="152">
        <f t="shared" si="79"/>
        <v>45232</v>
      </c>
      <c r="E266" s="111">
        <f t="shared" si="79"/>
        <v>66.009</v>
      </c>
      <c r="F266" s="102">
        <f t="shared" si="82"/>
        <v>0</v>
      </c>
      <c r="G266" s="102">
        <f t="shared" si="83"/>
        <v>0</v>
      </c>
      <c r="H266" s="102">
        <f t="shared" si="84"/>
        <v>0</v>
      </c>
      <c r="I266" s="45">
        <f>'F4.2'!W76</f>
        <v>0</v>
      </c>
      <c r="J266" s="45">
        <f>'F4.2'!AV76</f>
        <v>0</v>
      </c>
      <c r="K266" s="102"/>
      <c r="L266" s="102"/>
      <c r="M266" s="102">
        <f t="shared" si="81"/>
        <v>0</v>
      </c>
      <c r="N266" s="102">
        <f t="shared" si="85"/>
        <v>0</v>
      </c>
    </row>
    <row r="267" spans="1:16" ht="31.5" hidden="1" outlineLevel="1" x14ac:dyDescent="0.25">
      <c r="A267" s="181"/>
      <c r="B267" s="188" t="str">
        <f t="shared" si="80"/>
        <v>IDC</v>
      </c>
      <c r="C267" s="46" t="str">
        <f t="shared" si="79"/>
        <v>MERC/CAPEX/MSPGCL/2023-24/0576</v>
      </c>
      <c r="D267" s="152">
        <f t="shared" si="79"/>
        <v>45232</v>
      </c>
      <c r="E267" s="111">
        <f t="shared" si="79"/>
        <v>3.3</v>
      </c>
      <c r="F267" s="102">
        <f t="shared" si="82"/>
        <v>0</v>
      </c>
      <c r="G267" s="102">
        <f t="shared" si="83"/>
        <v>0</v>
      </c>
      <c r="H267" s="102">
        <f t="shared" si="84"/>
        <v>0</v>
      </c>
      <c r="I267" s="45">
        <f>'F4.2'!W77</f>
        <v>0</v>
      </c>
      <c r="J267" s="45">
        <f>'F4.2'!AV77</f>
        <v>0</v>
      </c>
      <c r="K267" s="102"/>
      <c r="L267" s="102"/>
      <c r="M267" s="102">
        <f t="shared" si="81"/>
        <v>0</v>
      </c>
      <c r="N267" s="102">
        <f t="shared" si="85"/>
        <v>0</v>
      </c>
    </row>
    <row r="268" spans="1:16" ht="15.75" hidden="1" outlineLevel="1" x14ac:dyDescent="0.25">
      <c r="A268" s="181"/>
      <c r="B268" s="188">
        <f t="shared" si="80"/>
        <v>0</v>
      </c>
      <c r="C268" s="46">
        <f t="shared" si="79"/>
        <v>0</v>
      </c>
      <c r="D268" s="152">
        <f t="shared" si="79"/>
        <v>0</v>
      </c>
      <c r="E268" s="111">
        <f t="shared" si="79"/>
        <v>0</v>
      </c>
      <c r="F268" s="102">
        <f t="shared" si="82"/>
        <v>0</v>
      </c>
      <c r="G268" s="102">
        <f t="shared" si="83"/>
        <v>0</v>
      </c>
      <c r="H268" s="102">
        <f t="shared" si="84"/>
        <v>0</v>
      </c>
      <c r="I268" s="45">
        <f>'F4.2'!W78</f>
        <v>0</v>
      </c>
      <c r="J268" s="45">
        <f>'F4.2'!AV78</f>
        <v>0</v>
      </c>
      <c r="K268" s="102"/>
      <c r="L268" s="102"/>
      <c r="M268" s="102">
        <f t="shared" si="81"/>
        <v>0</v>
      </c>
      <c r="N268" s="102">
        <f t="shared" si="85"/>
        <v>0</v>
      </c>
    </row>
    <row r="269" spans="1:16" ht="15.75" hidden="1" outlineLevel="1" x14ac:dyDescent="0.25">
      <c r="A269" s="181"/>
      <c r="B269" s="188">
        <f t="shared" si="80"/>
        <v>0</v>
      </c>
      <c r="C269" s="46">
        <f t="shared" si="79"/>
        <v>0</v>
      </c>
      <c r="D269" s="152">
        <f t="shared" si="79"/>
        <v>0</v>
      </c>
      <c r="E269" s="111">
        <f t="shared" si="79"/>
        <v>0</v>
      </c>
      <c r="F269" s="102">
        <f t="shared" si="82"/>
        <v>0</v>
      </c>
      <c r="G269" s="102">
        <f t="shared" si="83"/>
        <v>0</v>
      </c>
      <c r="H269" s="102">
        <f t="shared" si="84"/>
        <v>0</v>
      </c>
      <c r="I269" s="45">
        <f>'F4.2'!W79</f>
        <v>0</v>
      </c>
      <c r="J269" s="45">
        <f>'F4.2'!AV79</f>
        <v>0</v>
      </c>
      <c r="K269" s="102"/>
      <c r="L269" s="102"/>
      <c r="M269" s="102">
        <f t="shared" si="81"/>
        <v>0</v>
      </c>
      <c r="N269" s="102">
        <f t="shared" si="85"/>
        <v>0</v>
      </c>
    </row>
    <row r="270" spans="1:16" ht="15.75" hidden="1" outlineLevel="1" x14ac:dyDescent="0.25">
      <c r="A270" s="279"/>
      <c r="B270" s="289" t="str">
        <f t="shared" si="80"/>
        <v>(ii) Submitted to MERC but yet to be approved</v>
      </c>
      <c r="C270" s="43">
        <f t="shared" si="79"/>
        <v>0</v>
      </c>
      <c r="D270" s="152">
        <f t="shared" si="79"/>
        <v>0</v>
      </c>
      <c r="E270" s="111">
        <f t="shared" si="79"/>
        <v>0</v>
      </c>
      <c r="F270" s="102">
        <f t="shared" si="82"/>
        <v>0</v>
      </c>
      <c r="G270" s="102">
        <f t="shared" si="83"/>
        <v>0</v>
      </c>
      <c r="H270" s="102">
        <f t="shared" si="84"/>
        <v>0</v>
      </c>
      <c r="I270" s="45">
        <f>'F4.2'!W80</f>
        <v>0</v>
      </c>
      <c r="J270" s="45">
        <f>'F4.2'!AV80</f>
        <v>0</v>
      </c>
      <c r="K270" s="102"/>
      <c r="L270" s="102"/>
      <c r="M270" s="102">
        <f t="shared" si="81"/>
        <v>0</v>
      </c>
      <c r="N270" s="102">
        <f t="shared" si="85"/>
        <v>0</v>
      </c>
    </row>
    <row r="271" spans="1:16" ht="15.75" hidden="1" outlineLevel="1" x14ac:dyDescent="0.25">
      <c r="A271" s="279"/>
      <c r="B271" s="281">
        <f t="shared" si="80"/>
        <v>0</v>
      </c>
      <c r="C271" s="46">
        <f t="shared" si="79"/>
        <v>0</v>
      </c>
      <c r="D271" s="152">
        <f t="shared" si="79"/>
        <v>0</v>
      </c>
      <c r="E271" s="111">
        <f t="shared" si="79"/>
        <v>0</v>
      </c>
      <c r="F271" s="102">
        <f t="shared" si="82"/>
        <v>0</v>
      </c>
      <c r="G271" s="102">
        <f t="shared" si="83"/>
        <v>0</v>
      </c>
      <c r="H271" s="102">
        <f t="shared" si="84"/>
        <v>0</v>
      </c>
      <c r="I271" s="45">
        <f>'F4.2'!W81</f>
        <v>0</v>
      </c>
      <c r="J271" s="45">
        <f>'F4.2'!AV81</f>
        <v>0</v>
      </c>
      <c r="K271" s="102"/>
      <c r="L271" s="102"/>
      <c r="M271" s="102">
        <f t="shared" si="81"/>
        <v>0</v>
      </c>
      <c r="N271" s="102">
        <f t="shared" si="85"/>
        <v>0</v>
      </c>
    </row>
    <row r="272" spans="1:16" ht="15.75" hidden="1" outlineLevel="1" x14ac:dyDescent="0.25">
      <c r="A272" s="282"/>
      <c r="B272" s="289" t="str">
        <f t="shared" si="80"/>
        <v>(iii) Yet to be submitted to MERC</v>
      </c>
      <c r="C272" s="43">
        <f t="shared" si="79"/>
        <v>0</v>
      </c>
      <c r="D272" s="152">
        <f t="shared" si="79"/>
        <v>0</v>
      </c>
      <c r="E272" s="111">
        <f t="shared" si="79"/>
        <v>0</v>
      </c>
      <c r="F272" s="102">
        <f t="shared" si="82"/>
        <v>0</v>
      </c>
      <c r="G272" s="102">
        <f t="shared" si="83"/>
        <v>0</v>
      </c>
      <c r="H272" s="102">
        <f t="shared" si="84"/>
        <v>0</v>
      </c>
      <c r="I272" s="45">
        <f>'F4.2'!W82</f>
        <v>0</v>
      </c>
      <c r="J272" s="45">
        <f>'F4.2'!AV82</f>
        <v>0</v>
      </c>
      <c r="K272" s="102"/>
      <c r="L272" s="102"/>
      <c r="M272" s="102">
        <f t="shared" si="81"/>
        <v>0</v>
      </c>
      <c r="N272" s="102">
        <f t="shared" si="85"/>
        <v>0</v>
      </c>
    </row>
    <row r="273" spans="1:14" ht="18.75" hidden="1" outlineLevel="1" x14ac:dyDescent="0.25">
      <c r="A273" s="262"/>
      <c r="B273" s="283" t="str">
        <f t="shared" si="80"/>
        <v>FY 2026-27</v>
      </c>
      <c r="C273" s="43">
        <f t="shared" si="79"/>
        <v>0</v>
      </c>
      <c r="D273" s="152">
        <f t="shared" si="79"/>
        <v>0</v>
      </c>
      <c r="E273" s="111">
        <f t="shared" si="79"/>
        <v>0</v>
      </c>
      <c r="F273" s="102">
        <f t="shared" si="82"/>
        <v>0</v>
      </c>
      <c r="G273" s="102">
        <f t="shared" si="83"/>
        <v>0</v>
      </c>
      <c r="H273" s="102">
        <f t="shared" si="84"/>
        <v>0</v>
      </c>
      <c r="I273" s="45">
        <f>'F4.2'!W83</f>
        <v>0</v>
      </c>
      <c r="J273" s="45">
        <f>'F4.2'!AV83</f>
        <v>0</v>
      </c>
      <c r="K273" s="102"/>
      <c r="L273" s="102"/>
      <c r="M273" s="102">
        <f t="shared" si="81"/>
        <v>0</v>
      </c>
      <c r="N273" s="102">
        <f t="shared" si="85"/>
        <v>0</v>
      </c>
    </row>
    <row r="274" spans="1:14" ht="31.5" hidden="1" outlineLevel="1" x14ac:dyDescent="0.25">
      <c r="A274" s="284">
        <f>A179</f>
        <v>1</v>
      </c>
      <c r="B274" s="180" t="str">
        <f t="shared" si="80"/>
        <v>R&amp;M/LE for Identified Thermal units of MSPGCL  of BTPS U-3 (210 MW)</v>
      </c>
      <c r="C274" s="43">
        <f t="shared" si="79"/>
        <v>0</v>
      </c>
      <c r="D274" s="152">
        <f t="shared" si="79"/>
        <v>0</v>
      </c>
      <c r="E274" s="111">
        <f t="shared" si="79"/>
        <v>0</v>
      </c>
      <c r="F274" s="102">
        <f t="shared" si="82"/>
        <v>0</v>
      </c>
      <c r="G274" s="102">
        <f t="shared" si="83"/>
        <v>0</v>
      </c>
      <c r="H274" s="102">
        <f t="shared" si="84"/>
        <v>0</v>
      </c>
      <c r="I274" s="45">
        <f>'F4.2'!W84</f>
        <v>0</v>
      </c>
      <c r="J274" s="45">
        <f>'F4.2'!AV84</f>
        <v>0</v>
      </c>
      <c r="K274" s="102"/>
      <c r="L274" s="102"/>
      <c r="M274" s="102">
        <f t="shared" si="81"/>
        <v>0</v>
      </c>
      <c r="N274" s="102">
        <f t="shared" si="85"/>
        <v>0</v>
      </c>
    </row>
    <row r="275" spans="1:14" ht="31.5" hidden="1" outlineLevel="1" x14ac:dyDescent="0.25">
      <c r="A275" s="285">
        <f>A180</f>
        <v>1.1000000000000001</v>
      </c>
      <c r="B275" s="188" t="str">
        <f t="shared" si="80"/>
        <v>R&amp;M/LE for Identified Thermal units of MSPGCL  of BTPS U-3 (210 MW)</v>
      </c>
      <c r="C275" s="43">
        <f t="shared" si="79"/>
        <v>0</v>
      </c>
      <c r="D275" s="152">
        <f t="shared" si="79"/>
        <v>0</v>
      </c>
      <c r="E275" s="111">
        <f t="shared" si="79"/>
        <v>0</v>
      </c>
      <c r="F275" s="102">
        <f t="shared" si="82"/>
        <v>0</v>
      </c>
      <c r="G275" s="102">
        <f t="shared" si="83"/>
        <v>0</v>
      </c>
      <c r="H275" s="102">
        <f t="shared" si="84"/>
        <v>0</v>
      </c>
      <c r="I275" s="45">
        <f>'F4.2'!W85</f>
        <v>0</v>
      </c>
      <c r="J275" s="45">
        <f>'F4.2'!AV85</f>
        <v>0</v>
      </c>
      <c r="K275" s="102"/>
      <c r="L275" s="102"/>
      <c r="M275" s="102">
        <f t="shared" si="81"/>
        <v>0</v>
      </c>
      <c r="N275" s="102">
        <f t="shared" si="85"/>
        <v>0</v>
      </c>
    </row>
    <row r="276" spans="1:14" ht="15.75" hidden="1" outlineLevel="1" x14ac:dyDescent="0.25">
      <c r="A276" s="282"/>
      <c r="B276" s="183">
        <f t="shared" si="80"/>
        <v>0</v>
      </c>
      <c r="C276" s="43">
        <f t="shared" si="79"/>
        <v>0</v>
      </c>
      <c r="D276" s="152">
        <f t="shared" si="79"/>
        <v>0</v>
      </c>
      <c r="E276" s="111">
        <f t="shared" si="79"/>
        <v>0</v>
      </c>
      <c r="F276" s="102">
        <f t="shared" si="82"/>
        <v>0</v>
      </c>
      <c r="G276" s="102">
        <f t="shared" si="83"/>
        <v>0</v>
      </c>
      <c r="H276" s="102">
        <f t="shared" si="84"/>
        <v>0</v>
      </c>
      <c r="I276" s="45">
        <f>'F4.2'!W86</f>
        <v>0</v>
      </c>
      <c r="J276" s="45">
        <f>'F4.2'!AV86</f>
        <v>0</v>
      </c>
      <c r="K276" s="102"/>
      <c r="L276" s="102"/>
      <c r="M276" s="102">
        <f t="shared" si="81"/>
        <v>0</v>
      </c>
      <c r="N276" s="102">
        <f t="shared" si="85"/>
        <v>0</v>
      </c>
    </row>
    <row r="277" spans="1:14" ht="15.75" hidden="1" outlineLevel="1" x14ac:dyDescent="0.2">
      <c r="A277" s="282"/>
      <c r="B277" s="40" t="str">
        <f t="shared" si="80"/>
        <v>B) Non-DPR Schemes</v>
      </c>
      <c r="C277" s="46">
        <f t="shared" si="79"/>
        <v>0</v>
      </c>
      <c r="D277" s="152">
        <f t="shared" si="79"/>
        <v>0</v>
      </c>
      <c r="E277" s="111">
        <f t="shared" si="79"/>
        <v>0</v>
      </c>
      <c r="F277" s="95">
        <f t="shared" si="82"/>
        <v>0</v>
      </c>
      <c r="G277" s="95">
        <f t="shared" si="83"/>
        <v>0</v>
      </c>
      <c r="H277" s="95">
        <f t="shared" si="84"/>
        <v>0</v>
      </c>
      <c r="I277" s="45">
        <f>'F4.2'!W87</f>
        <v>0</v>
      </c>
      <c r="J277" s="45">
        <f>'F4.2'!AV87</f>
        <v>0</v>
      </c>
      <c r="K277" s="95"/>
      <c r="L277" s="95"/>
      <c r="M277" s="95">
        <f t="shared" si="81"/>
        <v>0</v>
      </c>
      <c r="N277" s="95">
        <f t="shared" si="85"/>
        <v>0</v>
      </c>
    </row>
    <row r="278" spans="1:14" ht="30" hidden="1" outlineLevel="1" x14ac:dyDescent="0.25">
      <c r="A278" s="282">
        <f t="shared" ref="A278:A284" si="86">A183</f>
        <v>1</v>
      </c>
      <c r="B278" s="287" t="str">
        <f t="shared" si="80"/>
        <v>Design, Supply and Installation for capacity enhancement of conveyor No. 08 at CHP210MW, BTPS.</v>
      </c>
      <c r="C278" s="46">
        <f t="shared" si="79"/>
        <v>0</v>
      </c>
      <c r="D278" s="152">
        <f t="shared" si="79"/>
        <v>0</v>
      </c>
      <c r="E278" s="111">
        <f t="shared" si="79"/>
        <v>0</v>
      </c>
      <c r="F278" s="95">
        <f t="shared" si="82"/>
        <v>1.80009</v>
      </c>
      <c r="G278" s="95">
        <f t="shared" si="83"/>
        <v>1.80009</v>
      </c>
      <c r="H278" s="95">
        <f t="shared" si="84"/>
        <v>0</v>
      </c>
      <c r="I278" s="45">
        <f>'F4.2'!W88</f>
        <v>0</v>
      </c>
      <c r="J278" s="45">
        <f>'F4.2'!AV88</f>
        <v>0</v>
      </c>
      <c r="K278" s="95"/>
      <c r="L278" s="95"/>
      <c r="M278" s="95">
        <f t="shared" si="81"/>
        <v>0</v>
      </c>
      <c r="N278" s="95">
        <f t="shared" si="85"/>
        <v>0</v>
      </c>
    </row>
    <row r="279" spans="1:14" ht="15.75" hidden="1" outlineLevel="1" x14ac:dyDescent="0.25">
      <c r="A279" s="282">
        <f t="shared" si="86"/>
        <v>2</v>
      </c>
      <c r="B279" s="183" t="str">
        <f t="shared" si="80"/>
        <v>SPEAKER &amp; PTZ CAMER</v>
      </c>
      <c r="C279" s="46">
        <f t="shared" si="79"/>
        <v>0</v>
      </c>
      <c r="D279" s="152">
        <f t="shared" si="79"/>
        <v>0</v>
      </c>
      <c r="E279" s="111">
        <f t="shared" si="79"/>
        <v>0</v>
      </c>
      <c r="F279" s="95">
        <f t="shared" si="82"/>
        <v>3.1968099999999999E-2</v>
      </c>
      <c r="G279" s="95">
        <f t="shared" si="83"/>
        <v>3.1968099999999999E-2</v>
      </c>
      <c r="H279" s="95">
        <f t="shared" si="84"/>
        <v>0</v>
      </c>
      <c r="I279" s="45">
        <f>'F4.2'!W89</f>
        <v>0</v>
      </c>
      <c r="J279" s="45">
        <f>'F4.2'!AV89</f>
        <v>0</v>
      </c>
      <c r="K279" s="95"/>
      <c r="L279" s="95"/>
      <c r="M279" s="95">
        <f t="shared" si="81"/>
        <v>0</v>
      </c>
      <c r="N279" s="95">
        <f t="shared" si="85"/>
        <v>0</v>
      </c>
    </row>
    <row r="280" spans="1:14" ht="15.75" hidden="1" outlineLevel="1" x14ac:dyDescent="0.25">
      <c r="A280" s="282">
        <f t="shared" si="86"/>
        <v>3</v>
      </c>
      <c r="B280" s="183" t="str">
        <f t="shared" si="80"/>
        <v>50 INCH TV &amp; 2TN AC</v>
      </c>
      <c r="C280" s="46">
        <f t="shared" ref="C280:E284" si="87">C185</f>
        <v>0</v>
      </c>
      <c r="D280" s="152">
        <f t="shared" si="87"/>
        <v>0</v>
      </c>
      <c r="E280" s="111">
        <f t="shared" si="87"/>
        <v>0</v>
      </c>
      <c r="F280" s="95">
        <f t="shared" si="82"/>
        <v>6.4529699999999995E-2</v>
      </c>
      <c r="G280" s="95">
        <f t="shared" si="83"/>
        <v>6.4529699999999995E-2</v>
      </c>
      <c r="H280" s="95">
        <f t="shared" si="84"/>
        <v>0</v>
      </c>
      <c r="I280" s="45">
        <f>'F4.2'!W90</f>
        <v>0</v>
      </c>
      <c r="J280" s="45">
        <f>'F4.2'!AV90</f>
        <v>0</v>
      </c>
      <c r="K280" s="95"/>
      <c r="L280" s="95"/>
      <c r="M280" s="95">
        <f t="shared" si="81"/>
        <v>0</v>
      </c>
      <c r="N280" s="95">
        <f t="shared" si="85"/>
        <v>0</v>
      </c>
    </row>
    <row r="281" spans="1:14" ht="15.75" hidden="1" outlineLevel="1" x14ac:dyDescent="0.25">
      <c r="A281" s="282">
        <f t="shared" si="86"/>
        <v>4</v>
      </c>
      <c r="B281" s="288" t="str">
        <f t="shared" si="80"/>
        <v>Fixtures &amp; Fitting (10801)</v>
      </c>
      <c r="C281" s="46">
        <f t="shared" si="87"/>
        <v>0</v>
      </c>
      <c r="D281" s="152">
        <f t="shared" si="87"/>
        <v>0</v>
      </c>
      <c r="E281" s="111">
        <f t="shared" si="87"/>
        <v>0</v>
      </c>
      <c r="F281" s="95">
        <f t="shared" si="82"/>
        <v>2.2089600000000001E-2</v>
      </c>
      <c r="G281" s="95">
        <f t="shared" si="83"/>
        <v>2.2089600000000001E-2</v>
      </c>
      <c r="H281" s="95">
        <f t="shared" si="84"/>
        <v>0</v>
      </c>
      <c r="I281" s="45">
        <f>'F4.2'!W91</f>
        <v>0</v>
      </c>
      <c r="J281" s="45">
        <f>'F4.2'!AV91</f>
        <v>0</v>
      </c>
      <c r="K281" s="95"/>
      <c r="L281" s="95"/>
      <c r="M281" s="95">
        <f t="shared" si="81"/>
        <v>0</v>
      </c>
      <c r="N281" s="95">
        <f t="shared" si="85"/>
        <v>0</v>
      </c>
    </row>
    <row r="282" spans="1:14" ht="15.75" hidden="1" outlineLevel="1" x14ac:dyDescent="0.25">
      <c r="A282" s="282">
        <f t="shared" si="86"/>
        <v>5</v>
      </c>
      <c r="B282" s="288" t="str">
        <f t="shared" si="80"/>
        <v>Office equpment (10901)</v>
      </c>
      <c r="C282" s="46">
        <f t="shared" si="87"/>
        <v>0</v>
      </c>
      <c r="D282" s="152">
        <f t="shared" si="87"/>
        <v>0</v>
      </c>
      <c r="E282" s="111">
        <f t="shared" si="87"/>
        <v>0</v>
      </c>
      <c r="F282" s="95">
        <f t="shared" si="82"/>
        <v>0.60696666700000002</v>
      </c>
      <c r="G282" s="95">
        <f t="shared" si="83"/>
        <v>0.60696666700000002</v>
      </c>
      <c r="H282" s="95">
        <f t="shared" si="84"/>
        <v>0</v>
      </c>
      <c r="I282" s="45">
        <f>'F4.2'!W92</f>
        <v>0</v>
      </c>
      <c r="J282" s="45">
        <f>'F4.2'!AV92</f>
        <v>0</v>
      </c>
      <c r="K282" s="95"/>
      <c r="L282" s="95"/>
      <c r="M282" s="95">
        <f t="shared" si="81"/>
        <v>0</v>
      </c>
      <c r="N282" s="95">
        <f t="shared" si="85"/>
        <v>0</v>
      </c>
    </row>
    <row r="283" spans="1:14" ht="15.75" hidden="1" outlineLevel="1" x14ac:dyDescent="0.25">
      <c r="A283" s="282">
        <f t="shared" si="86"/>
        <v>6</v>
      </c>
      <c r="B283" s="183" t="str">
        <f t="shared" si="80"/>
        <v>Gearboxes for CHP Elecon Make</v>
      </c>
      <c r="C283" s="46">
        <f t="shared" si="87"/>
        <v>0</v>
      </c>
      <c r="D283" s="152">
        <f t="shared" si="87"/>
        <v>0</v>
      </c>
      <c r="E283" s="111">
        <f t="shared" si="87"/>
        <v>0</v>
      </c>
      <c r="F283" s="95">
        <f t="shared" si="82"/>
        <v>0.345735079</v>
      </c>
      <c r="G283" s="95">
        <f t="shared" si="83"/>
        <v>0.345735079</v>
      </c>
      <c r="H283" s="95">
        <f t="shared" si="84"/>
        <v>0</v>
      </c>
      <c r="I283" s="45">
        <f>'F4.2'!W93</f>
        <v>0</v>
      </c>
      <c r="J283" s="45">
        <f>'F4.2'!AV93</f>
        <v>0</v>
      </c>
      <c r="K283" s="95"/>
      <c r="L283" s="95"/>
      <c r="M283" s="95">
        <f t="shared" si="81"/>
        <v>0</v>
      </c>
      <c r="N283" s="95">
        <f t="shared" si="85"/>
        <v>0</v>
      </c>
    </row>
    <row r="284" spans="1:14" ht="15.75" hidden="1" outlineLevel="1" x14ac:dyDescent="0.25">
      <c r="A284" s="282">
        <f t="shared" si="86"/>
        <v>7</v>
      </c>
      <c r="B284" s="190" t="str">
        <f t="shared" si="80"/>
        <v>General Assets</v>
      </c>
      <c r="C284" s="46">
        <f t="shared" si="87"/>
        <v>0</v>
      </c>
      <c r="D284" s="152">
        <f t="shared" si="87"/>
        <v>0</v>
      </c>
      <c r="E284" s="111">
        <f t="shared" si="87"/>
        <v>0</v>
      </c>
      <c r="F284" s="95">
        <f t="shared" si="82"/>
        <v>0</v>
      </c>
      <c r="G284" s="95">
        <f t="shared" si="83"/>
        <v>0</v>
      </c>
      <c r="H284" s="95">
        <f t="shared" si="84"/>
        <v>0</v>
      </c>
      <c r="I284" s="45">
        <f>'F4.2'!W94</f>
        <v>0</v>
      </c>
      <c r="J284" s="45">
        <f>'F4.2'!AV94</f>
        <v>0</v>
      </c>
      <c r="K284" s="95"/>
      <c r="L284" s="95"/>
      <c r="M284" s="95">
        <f t="shared" si="81"/>
        <v>0</v>
      </c>
      <c r="N284" s="95">
        <f t="shared" si="85"/>
        <v>0</v>
      </c>
    </row>
    <row r="285" spans="1:14" ht="15.75" hidden="1" outlineLevel="1" x14ac:dyDescent="0.25">
      <c r="A285" s="282">
        <f t="shared" ref="A285:E285" si="88">A190</f>
        <v>8</v>
      </c>
      <c r="B285" s="190" t="str">
        <f t="shared" si="88"/>
        <v>Furniture &amp; Fixture</v>
      </c>
      <c r="C285" s="46">
        <f t="shared" si="88"/>
        <v>0</v>
      </c>
      <c r="D285" s="152">
        <f t="shared" si="88"/>
        <v>0</v>
      </c>
      <c r="E285" s="111">
        <f t="shared" si="88"/>
        <v>0</v>
      </c>
      <c r="F285" s="95">
        <f t="shared" ref="F285:F289" si="89">F190+I190</f>
        <v>3.4999940000000002E-3</v>
      </c>
      <c r="G285" s="95">
        <f t="shared" ref="G285:G289" si="90">G190+M190</f>
        <v>3.4999940000000002E-3</v>
      </c>
      <c r="H285" s="95">
        <f t="shared" si="84"/>
        <v>0</v>
      </c>
      <c r="I285" s="45">
        <f>'F4.2'!W95</f>
        <v>0</v>
      </c>
      <c r="J285" s="45">
        <f>'F4.2'!AV95</f>
        <v>0.09</v>
      </c>
      <c r="K285" s="95"/>
      <c r="L285" s="95"/>
      <c r="M285" s="95">
        <f t="shared" si="81"/>
        <v>0.09</v>
      </c>
      <c r="N285" s="95">
        <f t="shared" si="85"/>
        <v>-0.09</v>
      </c>
    </row>
    <row r="286" spans="1:14" ht="15.75" hidden="1" outlineLevel="1" x14ac:dyDescent="0.25">
      <c r="A286" s="282">
        <f t="shared" ref="A286:E286" si="91">A191</f>
        <v>9</v>
      </c>
      <c r="B286" s="190" t="str">
        <f t="shared" si="91"/>
        <v xml:space="preserve">Office Equipment </v>
      </c>
      <c r="C286" s="46">
        <f t="shared" si="91"/>
        <v>0</v>
      </c>
      <c r="D286" s="152">
        <f t="shared" si="91"/>
        <v>0</v>
      </c>
      <c r="E286" s="111">
        <f t="shared" si="91"/>
        <v>0</v>
      </c>
      <c r="F286" s="95">
        <f t="shared" si="89"/>
        <v>0.258863014</v>
      </c>
      <c r="G286" s="95">
        <f t="shared" si="90"/>
        <v>0.258863014</v>
      </c>
      <c r="H286" s="95">
        <f t="shared" si="84"/>
        <v>0</v>
      </c>
      <c r="I286" s="45">
        <f>'F4.2'!W96</f>
        <v>0</v>
      </c>
      <c r="J286" s="45">
        <f>'F4.2'!AV96</f>
        <v>0</v>
      </c>
      <c r="K286" s="95"/>
      <c r="L286" s="95"/>
      <c r="M286" s="95">
        <f t="shared" si="81"/>
        <v>0</v>
      </c>
      <c r="N286" s="95">
        <f t="shared" si="85"/>
        <v>0</v>
      </c>
    </row>
    <row r="287" spans="1:14" ht="15.75" hidden="1" outlineLevel="1" x14ac:dyDescent="0.25">
      <c r="A287" s="282">
        <f t="shared" ref="A287:E287" si="92">A192</f>
        <v>10</v>
      </c>
      <c r="B287" s="190" t="str">
        <f t="shared" si="92"/>
        <v>Furniture &amp; Fixture</v>
      </c>
      <c r="C287" s="46">
        <f t="shared" si="92"/>
        <v>0</v>
      </c>
      <c r="D287" s="152">
        <f t="shared" si="92"/>
        <v>0</v>
      </c>
      <c r="E287" s="111">
        <f t="shared" si="92"/>
        <v>0</v>
      </c>
      <c r="F287" s="95">
        <f t="shared" si="89"/>
        <v>0.20719743600000001</v>
      </c>
      <c r="G287" s="95">
        <f t="shared" si="90"/>
        <v>0.20719743600000001</v>
      </c>
      <c r="H287" s="95">
        <f t="shared" si="84"/>
        <v>0</v>
      </c>
      <c r="I287" s="45">
        <f>'F4.2'!W97</f>
        <v>0</v>
      </c>
      <c r="J287" s="45">
        <f>'F4.2'!AV97</f>
        <v>0</v>
      </c>
      <c r="K287" s="95"/>
      <c r="L287" s="95"/>
      <c r="M287" s="95">
        <f t="shared" si="81"/>
        <v>0</v>
      </c>
      <c r="N287" s="95">
        <f t="shared" si="85"/>
        <v>0</v>
      </c>
    </row>
    <row r="288" spans="1:14" s="278" customFormat="1" ht="15.75" hidden="1" outlineLevel="1" x14ac:dyDescent="0.25">
      <c r="A288" s="282">
        <f t="shared" ref="A288:E288" si="93">A193</f>
        <v>11</v>
      </c>
      <c r="B288" s="190" t="str">
        <f t="shared" si="93"/>
        <v xml:space="preserve">Office Equipment </v>
      </c>
      <c r="C288" s="46">
        <f t="shared" si="93"/>
        <v>0</v>
      </c>
      <c r="D288" s="152">
        <f t="shared" si="93"/>
        <v>0</v>
      </c>
      <c r="E288" s="111">
        <f t="shared" si="93"/>
        <v>0</v>
      </c>
      <c r="F288" s="95">
        <f t="shared" si="89"/>
        <v>6.3896999999999999E-3</v>
      </c>
      <c r="G288" s="95">
        <f t="shared" si="90"/>
        <v>6.3896999999999999E-3</v>
      </c>
      <c r="H288" s="95">
        <f t="shared" si="84"/>
        <v>0</v>
      </c>
      <c r="I288" s="45">
        <f>'F4.2'!W98</f>
        <v>0</v>
      </c>
      <c r="J288" s="45">
        <f>'F4.2'!AV98</f>
        <v>0</v>
      </c>
      <c r="K288" s="95"/>
      <c r="L288" s="95"/>
      <c r="M288" s="95">
        <f t="shared" si="81"/>
        <v>0</v>
      </c>
      <c r="N288" s="95">
        <f t="shared" si="85"/>
        <v>0</v>
      </c>
    </row>
    <row r="289" spans="1:16" s="278" customFormat="1" ht="16.5" hidden="1" outlineLevel="1" thickBot="1" x14ac:dyDescent="0.3">
      <c r="A289" s="282">
        <f t="shared" ref="A289:E289" si="94">A194</f>
        <v>12</v>
      </c>
      <c r="B289" s="190" t="str">
        <f t="shared" si="94"/>
        <v>Land</v>
      </c>
      <c r="C289" s="46">
        <f t="shared" si="94"/>
        <v>0</v>
      </c>
      <c r="D289" s="152">
        <f t="shared" si="94"/>
        <v>0</v>
      </c>
      <c r="E289" s="111">
        <f t="shared" si="94"/>
        <v>0</v>
      </c>
      <c r="F289" s="95">
        <f t="shared" si="89"/>
        <v>0</v>
      </c>
      <c r="G289" s="95">
        <f t="shared" si="90"/>
        <v>0.19434199999999999</v>
      </c>
      <c r="H289" s="95">
        <f t="shared" si="84"/>
        <v>-0.19434199999999999</v>
      </c>
      <c r="I289" s="45">
        <f>'F4.2'!W99</f>
        <v>0</v>
      </c>
      <c r="J289" s="45">
        <f>'F4.2'!AV99</f>
        <v>0</v>
      </c>
      <c r="K289" s="95"/>
      <c r="L289" s="95"/>
      <c r="M289" s="95">
        <f t="shared" si="81"/>
        <v>0</v>
      </c>
      <c r="N289" s="95">
        <f t="shared" si="85"/>
        <v>-0.19434199999999999</v>
      </c>
    </row>
    <row r="290" spans="1:16" ht="16.5" collapsed="1" thickBot="1" x14ac:dyDescent="0.3">
      <c r="A290" s="97"/>
      <c r="B290" s="98" t="str">
        <f>B195</f>
        <v>Total</v>
      </c>
      <c r="C290" s="88"/>
      <c r="D290" s="158"/>
      <c r="E290" s="99"/>
      <c r="F290" s="99">
        <f>SUM(F200:F289)</f>
        <v>56.832835094641879</v>
      </c>
      <c r="G290" s="99">
        <f t="shared" ref="G290" si="95">SUM(G200:G289)</f>
        <v>57.027177094641878</v>
      </c>
      <c r="H290" s="99">
        <f t="shared" ref="H290" si="96">SUM(H200:H289)</f>
        <v>-0.19434199999999999</v>
      </c>
      <c r="I290" s="99">
        <f t="shared" ref="I290" si="97">SUM(I200:I289)</f>
        <v>5.54</v>
      </c>
      <c r="J290" s="99">
        <f t="shared" ref="J290" si="98">SUM(J200:J289)</f>
        <v>5.63</v>
      </c>
      <c r="K290" s="99">
        <f t="shared" ref="K290" si="99">SUM(K200:K289)</f>
        <v>0</v>
      </c>
      <c r="L290" s="99">
        <f t="shared" ref="L290" si="100">SUM(L200:L289)</f>
        <v>0</v>
      </c>
      <c r="M290" s="99">
        <f t="shared" ref="M290" si="101">SUM(M200:M289)</f>
        <v>5.63</v>
      </c>
      <c r="N290" s="99">
        <f t="shared" ref="N290" si="102">SUM(N200:N289)</f>
        <v>-0.28434199999999998</v>
      </c>
    </row>
    <row r="292" spans="1:16" ht="15.75" thickBot="1" x14ac:dyDescent="0.3">
      <c r="A292" s="94"/>
      <c r="B292" s="81" t="s">
        <v>233</v>
      </c>
      <c r="C292" s="86"/>
      <c r="D292" s="156"/>
      <c r="E292" s="95"/>
      <c r="F292" s="95"/>
      <c r="G292" s="95"/>
      <c r="H292" s="95"/>
      <c r="I292" s="95"/>
      <c r="J292" s="95"/>
      <c r="K292" s="95"/>
      <c r="L292" s="95"/>
      <c r="M292" s="95"/>
      <c r="N292" s="95"/>
    </row>
    <row r="293" spans="1:16" ht="15.75" hidden="1" outlineLevel="1" x14ac:dyDescent="0.25">
      <c r="A293" s="279"/>
      <c r="B293" s="116" t="str">
        <f t="shared" ref="B293:E308" si="103">B198</f>
        <v>a) DPR Schemes</v>
      </c>
      <c r="C293" s="86"/>
      <c r="D293" s="156"/>
      <c r="E293" s="95"/>
      <c r="F293" s="95"/>
      <c r="G293" s="95"/>
      <c r="H293" s="95"/>
      <c r="I293" s="95"/>
      <c r="J293" s="95"/>
      <c r="K293" s="95"/>
      <c r="L293" s="95"/>
      <c r="M293" s="95"/>
      <c r="N293" s="95"/>
    </row>
    <row r="294" spans="1:16" hidden="1" outlineLevel="1" x14ac:dyDescent="0.25">
      <c r="A294" s="279"/>
      <c r="B294" s="281" t="str">
        <f t="shared" si="103"/>
        <v>(i) In-principle approved by MERC</v>
      </c>
      <c r="C294" s="87"/>
      <c r="D294" s="157"/>
      <c r="E294" s="95"/>
      <c r="F294" s="95"/>
      <c r="G294" s="95"/>
      <c r="H294" s="95"/>
      <c r="I294" s="95"/>
      <c r="J294" s="95"/>
      <c r="K294" s="95"/>
      <c r="L294" s="95"/>
      <c r="M294" s="95"/>
      <c r="N294" s="95"/>
    </row>
    <row r="295" spans="1:16" ht="31.5" hidden="1" outlineLevel="1" x14ac:dyDescent="0.25">
      <c r="A295" s="301">
        <f>A200</f>
        <v>1</v>
      </c>
      <c r="B295" s="302" t="str">
        <f t="shared" si="103"/>
        <v>Replacement of economizer &amp; LTSH coils at Unit # 2</v>
      </c>
      <c r="C295" s="301" t="str">
        <f t="shared" si="103"/>
        <v>MERC/CAPEX/20122013/00179</v>
      </c>
      <c r="D295" s="226">
        <f t="shared" si="103"/>
        <v>41022</v>
      </c>
      <c r="E295" s="232">
        <f t="shared" si="103"/>
        <v>10.177999999999999</v>
      </c>
      <c r="F295" s="232">
        <f t="shared" ref="F295:F358" si="104">F200+I200</f>
        <v>0</v>
      </c>
      <c r="G295" s="232">
        <f t="shared" ref="G295:G358" si="105">G200+M200</f>
        <v>0</v>
      </c>
      <c r="H295" s="232">
        <f t="shared" ref="H295:H358" si="106">F295-G295</f>
        <v>0</v>
      </c>
      <c r="I295" s="232">
        <f>'F4.2'!X10</f>
        <v>0</v>
      </c>
      <c r="J295" s="232">
        <f>'F4.2'!AW10</f>
        <v>0</v>
      </c>
      <c r="K295" s="232"/>
      <c r="L295" s="232"/>
      <c r="M295" s="232">
        <f t="shared" ref="M295" si="107">SUM(J295:L295)</f>
        <v>0</v>
      </c>
      <c r="N295" s="232">
        <f t="shared" ref="N295:N358" si="108">H295+I295-M295</f>
        <v>0</v>
      </c>
      <c r="O295" s="161">
        <f t="shared" ref="O295:O356" si="109">MAX(0,IF(M295=0,0,IF(G295+M295&lt;E295,M295,E295-G295)))</f>
        <v>0</v>
      </c>
      <c r="P295" s="162">
        <f t="shared" ref="P295:P356" si="110">M295-O295</f>
        <v>0</v>
      </c>
    </row>
    <row r="296" spans="1:16" ht="31.5" hidden="1" outlineLevel="1" x14ac:dyDescent="0.25">
      <c r="A296" s="306">
        <f>A201</f>
        <v>1.1000000000000001</v>
      </c>
      <c r="B296" s="307" t="str">
        <f t="shared" si="103"/>
        <v>Replacement of Economiser Coil</v>
      </c>
      <c r="C296" s="306" t="str">
        <f t="shared" si="103"/>
        <v>MERC/CAPEX/20122013/00179</v>
      </c>
      <c r="D296" s="222">
        <f t="shared" si="103"/>
        <v>41022</v>
      </c>
      <c r="E296" s="310">
        <f t="shared" si="103"/>
        <v>3.524</v>
      </c>
      <c r="F296" s="232">
        <f t="shared" si="104"/>
        <v>3.47</v>
      </c>
      <c r="G296" s="232">
        <f t="shared" si="105"/>
        <v>3.47</v>
      </c>
      <c r="H296" s="232">
        <f t="shared" si="106"/>
        <v>0</v>
      </c>
      <c r="I296" s="232">
        <f>'F4.2'!X11</f>
        <v>0</v>
      </c>
      <c r="J296" s="232">
        <f>'F4.2'!AW11</f>
        <v>0</v>
      </c>
      <c r="K296" s="310"/>
      <c r="L296" s="310"/>
      <c r="M296" s="310">
        <f t="shared" ref="M296:M356" si="111">SUM(J296:L296)</f>
        <v>0</v>
      </c>
      <c r="N296" s="310">
        <f t="shared" si="108"/>
        <v>0</v>
      </c>
      <c r="O296" s="161">
        <f t="shared" si="109"/>
        <v>0</v>
      </c>
      <c r="P296" s="162">
        <f t="shared" si="110"/>
        <v>0</v>
      </c>
    </row>
    <row r="297" spans="1:16" ht="31.5" hidden="1" outlineLevel="1" x14ac:dyDescent="0.25">
      <c r="A297" s="306"/>
      <c r="B297" s="307" t="str">
        <f t="shared" si="103"/>
        <v>IDC</v>
      </c>
      <c r="C297" s="306" t="str">
        <f t="shared" si="103"/>
        <v>MERC/CAPEX/20122013/00179</v>
      </c>
      <c r="D297" s="222">
        <f t="shared" si="103"/>
        <v>41022</v>
      </c>
      <c r="E297" s="310">
        <f t="shared" si="103"/>
        <v>0.20300000000000001</v>
      </c>
      <c r="F297" s="232">
        <f t="shared" si="104"/>
        <v>0</v>
      </c>
      <c r="G297" s="232">
        <f t="shared" si="105"/>
        <v>0</v>
      </c>
      <c r="H297" s="232">
        <f t="shared" si="106"/>
        <v>0</v>
      </c>
      <c r="I297" s="232">
        <f>'F4.2'!X12</f>
        <v>0</v>
      </c>
      <c r="J297" s="232">
        <f>'F4.2'!AW12</f>
        <v>0</v>
      </c>
      <c r="K297" s="310"/>
      <c r="L297" s="310"/>
      <c r="M297" s="310">
        <f t="shared" si="111"/>
        <v>0</v>
      </c>
      <c r="N297" s="310">
        <f t="shared" si="108"/>
        <v>0</v>
      </c>
      <c r="O297" s="161">
        <f t="shared" si="109"/>
        <v>0</v>
      </c>
      <c r="P297" s="162">
        <f t="shared" si="110"/>
        <v>0</v>
      </c>
    </row>
    <row r="298" spans="1:16" ht="31.5" hidden="1" outlineLevel="1" x14ac:dyDescent="0.25">
      <c r="A298" s="306">
        <f>A203</f>
        <v>1.2</v>
      </c>
      <c r="B298" s="307" t="str">
        <f t="shared" si="103"/>
        <v>Replacement of LTSH Coil</v>
      </c>
      <c r="C298" s="306" t="str">
        <f t="shared" si="103"/>
        <v>MERC/CAPEX/20122013/00179</v>
      </c>
      <c r="D298" s="222">
        <f t="shared" si="103"/>
        <v>41022</v>
      </c>
      <c r="E298" s="310">
        <f t="shared" si="103"/>
        <v>6.0940000000000003</v>
      </c>
      <c r="F298" s="232">
        <f t="shared" si="104"/>
        <v>5.32</v>
      </c>
      <c r="G298" s="232">
        <f t="shared" si="105"/>
        <v>5.32</v>
      </c>
      <c r="H298" s="232">
        <f t="shared" si="106"/>
        <v>0</v>
      </c>
      <c r="I298" s="232">
        <f>'F4.2'!X13</f>
        <v>0</v>
      </c>
      <c r="J298" s="232">
        <f>'F4.2'!AW13</f>
        <v>0</v>
      </c>
      <c r="K298" s="310"/>
      <c r="L298" s="310"/>
      <c r="M298" s="310">
        <f t="shared" si="111"/>
        <v>0</v>
      </c>
      <c r="N298" s="310">
        <f t="shared" si="108"/>
        <v>0</v>
      </c>
      <c r="O298" s="161">
        <f t="shared" si="109"/>
        <v>0</v>
      </c>
      <c r="P298" s="162">
        <f t="shared" si="110"/>
        <v>0</v>
      </c>
    </row>
    <row r="299" spans="1:16" ht="31.5" hidden="1" outlineLevel="1" x14ac:dyDescent="0.25">
      <c r="A299" s="306"/>
      <c r="B299" s="307" t="str">
        <f t="shared" si="103"/>
        <v>IDC</v>
      </c>
      <c r="C299" s="306" t="str">
        <f t="shared" si="103"/>
        <v>MERC/CAPEX/20122013/00179</v>
      </c>
      <c r="D299" s="222">
        <f t="shared" si="103"/>
        <v>41022</v>
      </c>
      <c r="E299" s="310">
        <f t="shared" si="103"/>
        <v>0.35699999999999998</v>
      </c>
      <c r="F299" s="232">
        <f t="shared" si="104"/>
        <v>0</v>
      </c>
      <c r="G299" s="232">
        <f t="shared" si="105"/>
        <v>0</v>
      </c>
      <c r="H299" s="232">
        <f t="shared" si="106"/>
        <v>0</v>
      </c>
      <c r="I299" s="232">
        <f>'F4.2'!X14</f>
        <v>0</v>
      </c>
      <c r="J299" s="232">
        <f>'F4.2'!AW14</f>
        <v>0</v>
      </c>
      <c r="K299" s="310"/>
      <c r="L299" s="310"/>
      <c r="M299" s="310">
        <f t="shared" si="111"/>
        <v>0</v>
      </c>
      <c r="N299" s="310">
        <f t="shared" si="108"/>
        <v>0</v>
      </c>
      <c r="O299" s="161">
        <f t="shared" si="109"/>
        <v>0</v>
      </c>
      <c r="P299" s="162">
        <f t="shared" si="110"/>
        <v>0</v>
      </c>
    </row>
    <row r="300" spans="1:16" ht="31.5" hidden="1" outlineLevel="1" x14ac:dyDescent="0.25">
      <c r="A300" s="301">
        <f t="shared" ref="A300:A307" si="112">A205</f>
        <v>2</v>
      </c>
      <c r="B300" s="302" t="str">
        <f t="shared" si="103"/>
        <v>Boiler and Turbine improvement
(Station Heat Rate Improvement)</v>
      </c>
      <c r="C300" s="301" t="str">
        <f t="shared" si="103"/>
        <v>MERC/TECH 1/CAPEX/20122013/02325</v>
      </c>
      <c r="D300" s="226">
        <f t="shared" si="103"/>
        <v>41285</v>
      </c>
      <c r="E300" s="232">
        <f t="shared" si="103"/>
        <v>16.783805100000002</v>
      </c>
      <c r="F300" s="232">
        <f t="shared" si="104"/>
        <v>0</v>
      </c>
      <c r="G300" s="232">
        <f t="shared" si="105"/>
        <v>0</v>
      </c>
      <c r="H300" s="232">
        <f t="shared" si="106"/>
        <v>0</v>
      </c>
      <c r="I300" s="232">
        <f>'F4.2'!X15</f>
        <v>0</v>
      </c>
      <c r="J300" s="232">
        <f>'F4.2'!AW15</f>
        <v>0</v>
      </c>
      <c r="K300" s="232"/>
      <c r="L300" s="232"/>
      <c r="M300" s="232">
        <f t="shared" si="111"/>
        <v>0</v>
      </c>
      <c r="N300" s="232">
        <f t="shared" si="108"/>
        <v>0</v>
      </c>
      <c r="O300" s="161">
        <f t="shared" si="109"/>
        <v>0</v>
      </c>
      <c r="P300" s="162">
        <f t="shared" si="110"/>
        <v>0</v>
      </c>
    </row>
    <row r="301" spans="1:16" ht="31.5" hidden="1" outlineLevel="1" x14ac:dyDescent="0.25">
      <c r="A301" s="306">
        <f t="shared" si="112"/>
        <v>2.1</v>
      </c>
      <c r="B301" s="307" t="str">
        <f t="shared" si="103"/>
        <v>Vent condenser performance improvement by replacement of eroded tube nest by unit 3.</v>
      </c>
      <c r="C301" s="306" t="str">
        <f t="shared" si="103"/>
        <v>MERC/TECH 1/CAPEX/20122013/02325</v>
      </c>
      <c r="D301" s="222">
        <f t="shared" si="103"/>
        <v>41285</v>
      </c>
      <c r="E301" s="310">
        <f t="shared" si="103"/>
        <v>0.28599999999999998</v>
      </c>
      <c r="F301" s="232">
        <f t="shared" si="104"/>
        <v>0</v>
      </c>
      <c r="G301" s="232">
        <f t="shared" si="105"/>
        <v>0</v>
      </c>
      <c r="H301" s="232">
        <f t="shared" si="106"/>
        <v>0</v>
      </c>
      <c r="I301" s="232">
        <f>'F4.2'!X16</f>
        <v>0</v>
      </c>
      <c r="J301" s="232">
        <f>'F4.2'!AW16</f>
        <v>0</v>
      </c>
      <c r="K301" s="310"/>
      <c r="L301" s="310"/>
      <c r="M301" s="310">
        <f t="shared" si="111"/>
        <v>0</v>
      </c>
      <c r="N301" s="310">
        <f t="shared" si="108"/>
        <v>0</v>
      </c>
      <c r="O301" s="161">
        <f t="shared" si="109"/>
        <v>0</v>
      </c>
      <c r="P301" s="162">
        <f t="shared" si="110"/>
        <v>0</v>
      </c>
    </row>
    <row r="302" spans="1:16" ht="31.5" hidden="1" outlineLevel="1" x14ac:dyDescent="0.25">
      <c r="A302" s="306">
        <f t="shared" si="112"/>
        <v>2.2000000000000002</v>
      </c>
      <c r="B302" s="307" t="str">
        <f t="shared" si="103"/>
        <v>Replacement of major extraction valves &amp;NRVs of unit 3</v>
      </c>
      <c r="C302" s="306" t="str">
        <f t="shared" si="103"/>
        <v>MERC/TECH 1/CAPEX/20122013/02325</v>
      </c>
      <c r="D302" s="222">
        <f t="shared" si="103"/>
        <v>41285</v>
      </c>
      <c r="E302" s="310">
        <f t="shared" si="103"/>
        <v>0.51900000000000002</v>
      </c>
      <c r="F302" s="232">
        <f t="shared" si="104"/>
        <v>0</v>
      </c>
      <c r="G302" s="232">
        <f t="shared" si="105"/>
        <v>0</v>
      </c>
      <c r="H302" s="232">
        <f t="shared" si="106"/>
        <v>0</v>
      </c>
      <c r="I302" s="232">
        <f>'F4.2'!X17</f>
        <v>0</v>
      </c>
      <c r="J302" s="232">
        <f>'F4.2'!AW17</f>
        <v>0</v>
      </c>
      <c r="K302" s="310"/>
      <c r="L302" s="310"/>
      <c r="M302" s="310">
        <f t="shared" si="111"/>
        <v>0</v>
      </c>
      <c r="N302" s="310">
        <f t="shared" si="108"/>
        <v>0</v>
      </c>
      <c r="O302" s="161">
        <f t="shared" si="109"/>
        <v>0</v>
      </c>
      <c r="P302" s="162">
        <f t="shared" si="110"/>
        <v>0</v>
      </c>
    </row>
    <row r="303" spans="1:16" ht="31.5" hidden="1" outlineLevel="1" x14ac:dyDescent="0.25">
      <c r="A303" s="306">
        <f t="shared" si="112"/>
        <v>2.2999999999999998</v>
      </c>
      <c r="B303" s="307" t="str">
        <f t="shared" si="103"/>
        <v>60% replacement of boiler skin insulation (Unit 2)</v>
      </c>
      <c r="C303" s="306" t="str">
        <f t="shared" si="103"/>
        <v>MERC/TECH 1/CAPEX/20122013/02325</v>
      </c>
      <c r="D303" s="222">
        <f t="shared" si="103"/>
        <v>41285</v>
      </c>
      <c r="E303" s="310">
        <f t="shared" si="103"/>
        <v>0.29299999999999998</v>
      </c>
      <c r="F303" s="232">
        <f t="shared" si="104"/>
        <v>0</v>
      </c>
      <c r="G303" s="232">
        <f t="shared" si="105"/>
        <v>0</v>
      </c>
      <c r="H303" s="232">
        <f t="shared" si="106"/>
        <v>0</v>
      </c>
      <c r="I303" s="232">
        <f>'F4.2'!X18</f>
        <v>0</v>
      </c>
      <c r="J303" s="232">
        <f>'F4.2'!AW18</f>
        <v>0</v>
      </c>
      <c r="K303" s="310"/>
      <c r="L303" s="310"/>
      <c r="M303" s="310">
        <f t="shared" si="111"/>
        <v>0</v>
      </c>
      <c r="N303" s="310">
        <f t="shared" si="108"/>
        <v>0</v>
      </c>
      <c r="O303" s="161">
        <f t="shared" si="109"/>
        <v>0</v>
      </c>
      <c r="P303" s="162">
        <f t="shared" si="110"/>
        <v>0</v>
      </c>
    </row>
    <row r="304" spans="1:16" ht="31.5" hidden="1" outlineLevel="1" x14ac:dyDescent="0.25">
      <c r="A304" s="306">
        <f t="shared" si="112"/>
        <v>2.4</v>
      </c>
      <c r="B304" s="307" t="str">
        <f t="shared" si="103"/>
        <v>Replacement of DM make up ( unit 3) and GSH water pump.( units 2 &amp;3)</v>
      </c>
      <c r="C304" s="306" t="str">
        <f t="shared" si="103"/>
        <v>MERC/TECH 1/CAPEX/20122013/02325</v>
      </c>
      <c r="D304" s="222">
        <f t="shared" si="103"/>
        <v>41285</v>
      </c>
      <c r="E304" s="310">
        <f t="shared" si="103"/>
        <v>0.20599999999999999</v>
      </c>
      <c r="F304" s="232">
        <f t="shared" si="104"/>
        <v>0.26354099999999997</v>
      </c>
      <c r="G304" s="232">
        <f t="shared" si="105"/>
        <v>0.26354099999999997</v>
      </c>
      <c r="H304" s="232">
        <f t="shared" si="106"/>
        <v>0</v>
      </c>
      <c r="I304" s="232">
        <f>'F4.2'!X19</f>
        <v>0</v>
      </c>
      <c r="J304" s="232">
        <f>'F4.2'!AW19</f>
        <v>0</v>
      </c>
      <c r="K304" s="310"/>
      <c r="L304" s="310"/>
      <c r="M304" s="310">
        <f t="shared" si="111"/>
        <v>0</v>
      </c>
      <c r="N304" s="310">
        <f t="shared" si="108"/>
        <v>0</v>
      </c>
      <c r="O304" s="161">
        <f t="shared" si="109"/>
        <v>0</v>
      </c>
      <c r="P304" s="162">
        <f t="shared" si="110"/>
        <v>0</v>
      </c>
    </row>
    <row r="305" spans="1:16" ht="31.5" hidden="1" outlineLevel="1" x14ac:dyDescent="0.25">
      <c r="A305" s="306">
        <f t="shared" si="112"/>
        <v>2.5</v>
      </c>
      <c r="B305" s="307" t="str">
        <f t="shared" si="103"/>
        <v>Replacement of LTSH coils (unit 3)</v>
      </c>
      <c r="C305" s="306" t="str">
        <f t="shared" si="103"/>
        <v>MERC/TECH 1/CAPEX/20122013/02325</v>
      </c>
      <c r="D305" s="222">
        <f t="shared" si="103"/>
        <v>41285</v>
      </c>
      <c r="E305" s="310">
        <f t="shared" si="103"/>
        <v>8.3689999999999998</v>
      </c>
      <c r="F305" s="232">
        <f t="shared" si="104"/>
        <v>5.319992955</v>
      </c>
      <c r="G305" s="232">
        <f t="shared" si="105"/>
        <v>5.319992955</v>
      </c>
      <c r="H305" s="232">
        <f t="shared" si="106"/>
        <v>0</v>
      </c>
      <c r="I305" s="232">
        <f>'F4.2'!X20</f>
        <v>0</v>
      </c>
      <c r="J305" s="232">
        <f>'F4.2'!AW20</f>
        <v>0</v>
      </c>
      <c r="K305" s="310"/>
      <c r="L305" s="310"/>
      <c r="M305" s="310">
        <f t="shared" si="111"/>
        <v>0</v>
      </c>
      <c r="N305" s="310">
        <f t="shared" si="108"/>
        <v>0</v>
      </c>
      <c r="O305" s="161">
        <f t="shared" si="109"/>
        <v>0</v>
      </c>
      <c r="P305" s="162">
        <f t="shared" si="110"/>
        <v>0</v>
      </c>
    </row>
    <row r="306" spans="1:16" ht="31.5" hidden="1" outlineLevel="1" x14ac:dyDescent="0.25">
      <c r="A306" s="306">
        <f t="shared" si="112"/>
        <v>2.6</v>
      </c>
      <c r="B306" s="307" t="str">
        <f t="shared" si="103"/>
        <v>Replacement of ECO coils (unit 3)</v>
      </c>
      <c r="C306" s="306" t="str">
        <f t="shared" si="103"/>
        <v>MERC/TECH 1/CAPEX/20122013/02325</v>
      </c>
      <c r="D306" s="222">
        <f t="shared" si="103"/>
        <v>41285</v>
      </c>
      <c r="E306" s="310">
        <f t="shared" si="103"/>
        <v>6.032</v>
      </c>
      <c r="F306" s="232">
        <f t="shared" si="104"/>
        <v>3.47281854</v>
      </c>
      <c r="G306" s="232">
        <f t="shared" si="105"/>
        <v>3.47281854</v>
      </c>
      <c r="H306" s="232">
        <f t="shared" si="106"/>
        <v>0</v>
      </c>
      <c r="I306" s="232">
        <f>'F4.2'!X21</f>
        <v>0</v>
      </c>
      <c r="J306" s="232">
        <f>'F4.2'!AW21</f>
        <v>0</v>
      </c>
      <c r="K306" s="310"/>
      <c r="L306" s="310"/>
      <c r="M306" s="310">
        <f t="shared" si="111"/>
        <v>0</v>
      </c>
      <c r="N306" s="310">
        <f t="shared" si="108"/>
        <v>0</v>
      </c>
      <c r="O306" s="161">
        <f t="shared" si="109"/>
        <v>0</v>
      </c>
      <c r="P306" s="162">
        <f t="shared" si="110"/>
        <v>0</v>
      </c>
    </row>
    <row r="307" spans="1:16" ht="31.5" hidden="1" outlineLevel="1" x14ac:dyDescent="0.25">
      <c r="A307" s="306">
        <f t="shared" si="112"/>
        <v>2.7</v>
      </c>
      <c r="B307" s="307" t="str">
        <f t="shared" si="103"/>
        <v>Replacement of old LT AHP pump impeller by energy efficient stainless steel impeller</v>
      </c>
      <c r="C307" s="306" t="str">
        <f t="shared" si="103"/>
        <v>MERC/TECH 1/CAPEX/20122013/02325</v>
      </c>
      <c r="D307" s="222">
        <f t="shared" si="103"/>
        <v>41285</v>
      </c>
      <c r="E307" s="310">
        <f t="shared" si="103"/>
        <v>0.1488051</v>
      </c>
      <c r="F307" s="232">
        <f t="shared" si="104"/>
        <v>0.1488051</v>
      </c>
      <c r="G307" s="232">
        <f t="shared" si="105"/>
        <v>0.1488051</v>
      </c>
      <c r="H307" s="232">
        <f t="shared" si="106"/>
        <v>0</v>
      </c>
      <c r="I307" s="232">
        <f>'F4.2'!X22</f>
        <v>0</v>
      </c>
      <c r="J307" s="232">
        <f>'F4.2'!AW22</f>
        <v>0</v>
      </c>
      <c r="K307" s="310"/>
      <c r="L307" s="310"/>
      <c r="M307" s="310">
        <f t="shared" si="111"/>
        <v>0</v>
      </c>
      <c r="N307" s="310">
        <f t="shared" si="108"/>
        <v>0</v>
      </c>
      <c r="O307" s="161">
        <f t="shared" si="109"/>
        <v>0</v>
      </c>
      <c r="P307" s="162">
        <f t="shared" si="110"/>
        <v>0</v>
      </c>
    </row>
    <row r="308" spans="1:16" ht="31.5" hidden="1" outlineLevel="1" x14ac:dyDescent="0.25">
      <c r="A308" s="312"/>
      <c r="B308" s="307" t="str">
        <f t="shared" si="103"/>
        <v>IDC</v>
      </c>
      <c r="C308" s="306" t="str">
        <f t="shared" si="103"/>
        <v>MERC/TECH 1/CAPEX/20122013/02325</v>
      </c>
      <c r="D308" s="222">
        <f t="shared" si="103"/>
        <v>41285</v>
      </c>
      <c r="E308" s="322">
        <f t="shared" si="103"/>
        <v>0.93</v>
      </c>
      <c r="F308" s="232">
        <f t="shared" si="104"/>
        <v>0</v>
      </c>
      <c r="G308" s="232">
        <f t="shared" si="105"/>
        <v>0</v>
      </c>
      <c r="H308" s="232">
        <f t="shared" si="106"/>
        <v>0</v>
      </c>
      <c r="I308" s="232">
        <f>'F4.2'!X23</f>
        <v>0</v>
      </c>
      <c r="J308" s="232">
        <f>'F4.2'!AW23</f>
        <v>0</v>
      </c>
      <c r="K308" s="322"/>
      <c r="L308" s="322"/>
      <c r="M308" s="322">
        <f t="shared" si="111"/>
        <v>0</v>
      </c>
      <c r="N308" s="322">
        <f t="shared" si="108"/>
        <v>0</v>
      </c>
      <c r="O308" s="161">
        <f t="shared" si="109"/>
        <v>0</v>
      </c>
      <c r="P308" s="162">
        <f t="shared" si="110"/>
        <v>0</v>
      </c>
    </row>
    <row r="309" spans="1:16" ht="31.5" hidden="1" outlineLevel="1" x14ac:dyDescent="0.25">
      <c r="A309" s="301">
        <f t="shared" ref="A309:E324" si="113">A214</f>
        <v>3</v>
      </c>
      <c r="B309" s="302" t="str">
        <f t="shared" si="113"/>
        <v>Measuring and Monitoring of Coal consumption</v>
      </c>
      <c r="C309" s="301" t="str">
        <f t="shared" si="113"/>
        <v>MERC/CAPEX/20122013/00912</v>
      </c>
      <c r="D309" s="226">
        <f t="shared" si="113"/>
        <v>41114</v>
      </c>
      <c r="E309" s="232">
        <f t="shared" si="113"/>
        <v>45.918030000000002</v>
      </c>
      <c r="F309" s="232">
        <f t="shared" si="104"/>
        <v>0</v>
      </c>
      <c r="G309" s="232">
        <f t="shared" si="105"/>
        <v>0</v>
      </c>
      <c r="H309" s="232">
        <f t="shared" si="106"/>
        <v>0</v>
      </c>
      <c r="I309" s="232">
        <f>'F4.2'!X24</f>
        <v>0</v>
      </c>
      <c r="J309" s="232">
        <f>'F4.2'!AW24</f>
        <v>0</v>
      </c>
      <c r="K309" s="232"/>
      <c r="L309" s="232"/>
      <c r="M309" s="232">
        <f t="shared" si="111"/>
        <v>0</v>
      </c>
      <c r="N309" s="232">
        <f t="shared" si="108"/>
        <v>0</v>
      </c>
      <c r="O309" s="161">
        <f t="shared" si="109"/>
        <v>0</v>
      </c>
      <c r="P309" s="162">
        <f t="shared" si="110"/>
        <v>0</v>
      </c>
    </row>
    <row r="310" spans="1:16" ht="31.5" hidden="1" outlineLevel="1" x14ac:dyDescent="0.25">
      <c r="A310" s="312">
        <f t="shared" si="113"/>
        <v>3.1</v>
      </c>
      <c r="B310" s="307" t="str">
        <f t="shared" si="113"/>
        <v>Belt Weighers</v>
      </c>
      <c r="C310" s="312" t="str">
        <f t="shared" si="113"/>
        <v>MERC/CAPEX/20122013/00912</v>
      </c>
      <c r="D310" s="323">
        <f t="shared" si="113"/>
        <v>41114</v>
      </c>
      <c r="E310" s="310">
        <f t="shared" si="113"/>
        <v>0.8044</v>
      </c>
      <c r="F310" s="232">
        <f t="shared" si="104"/>
        <v>0</v>
      </c>
      <c r="G310" s="232">
        <f t="shared" si="105"/>
        <v>0</v>
      </c>
      <c r="H310" s="232">
        <f t="shared" si="106"/>
        <v>0</v>
      </c>
      <c r="I310" s="232">
        <f>'F4.2'!X25</f>
        <v>0</v>
      </c>
      <c r="J310" s="232">
        <f>'F4.2'!AW25</f>
        <v>0</v>
      </c>
      <c r="K310" s="310"/>
      <c r="L310" s="310"/>
      <c r="M310" s="310">
        <f t="shared" si="111"/>
        <v>0</v>
      </c>
      <c r="N310" s="310">
        <f t="shared" si="108"/>
        <v>0</v>
      </c>
      <c r="O310" s="161">
        <f t="shared" si="109"/>
        <v>0</v>
      </c>
      <c r="P310" s="162">
        <f t="shared" si="110"/>
        <v>0</v>
      </c>
    </row>
    <row r="311" spans="1:16" ht="31.5" hidden="1" outlineLevel="1" x14ac:dyDescent="0.25">
      <c r="A311" s="312">
        <f t="shared" si="113"/>
        <v>3.2</v>
      </c>
      <c r="B311" s="307" t="str">
        <f t="shared" si="113"/>
        <v xml:space="preserve">Fully automatic pit-less in motion weigh bridges </v>
      </c>
      <c r="C311" s="312" t="str">
        <f t="shared" si="113"/>
        <v>MERC/CAPEX/20122013/00912</v>
      </c>
      <c r="D311" s="323">
        <f t="shared" si="113"/>
        <v>41114</v>
      </c>
      <c r="E311" s="310">
        <f t="shared" si="113"/>
        <v>0.41149999999999998</v>
      </c>
      <c r="F311" s="232">
        <f t="shared" si="104"/>
        <v>0</v>
      </c>
      <c r="G311" s="232">
        <f t="shared" si="105"/>
        <v>0</v>
      </c>
      <c r="H311" s="232">
        <f t="shared" si="106"/>
        <v>0</v>
      </c>
      <c r="I311" s="232">
        <f>'F4.2'!X26</f>
        <v>0</v>
      </c>
      <c r="J311" s="232">
        <f>'F4.2'!AW26</f>
        <v>0</v>
      </c>
      <c r="K311" s="310"/>
      <c r="L311" s="310"/>
      <c r="M311" s="310">
        <f t="shared" si="111"/>
        <v>0</v>
      </c>
      <c r="N311" s="310">
        <f t="shared" si="108"/>
        <v>0</v>
      </c>
      <c r="O311" s="161">
        <f t="shared" si="109"/>
        <v>0</v>
      </c>
      <c r="P311" s="162">
        <f t="shared" si="110"/>
        <v>0</v>
      </c>
    </row>
    <row r="312" spans="1:16" ht="31.5" hidden="1" outlineLevel="1" x14ac:dyDescent="0.25">
      <c r="A312" s="312">
        <f t="shared" si="113"/>
        <v>3.3</v>
      </c>
      <c r="B312" s="307" t="str">
        <f t="shared" si="113"/>
        <v>Installation side arm charger for Wagon tippler 1A &amp; 1B</v>
      </c>
      <c r="C312" s="312" t="str">
        <f t="shared" si="113"/>
        <v>MERC/CAPEX/20122013/00912</v>
      </c>
      <c r="D312" s="323">
        <f t="shared" si="113"/>
        <v>41114</v>
      </c>
      <c r="E312" s="310">
        <f t="shared" si="113"/>
        <v>21.96</v>
      </c>
      <c r="F312" s="232">
        <f t="shared" si="104"/>
        <v>0</v>
      </c>
      <c r="G312" s="232">
        <f t="shared" si="105"/>
        <v>0</v>
      </c>
      <c r="H312" s="232">
        <f t="shared" si="106"/>
        <v>0</v>
      </c>
      <c r="I312" s="232">
        <f>'F4.2'!X27</f>
        <v>0</v>
      </c>
      <c r="J312" s="232">
        <f>'F4.2'!AW27</f>
        <v>0</v>
      </c>
      <c r="K312" s="310"/>
      <c r="L312" s="310"/>
      <c r="M312" s="310">
        <f t="shared" si="111"/>
        <v>0</v>
      </c>
      <c r="N312" s="310">
        <f t="shared" si="108"/>
        <v>0</v>
      </c>
      <c r="O312" s="161">
        <f t="shared" si="109"/>
        <v>0</v>
      </c>
      <c r="P312" s="162">
        <f t="shared" si="110"/>
        <v>0</v>
      </c>
    </row>
    <row r="313" spans="1:16" ht="31.5" hidden="1" outlineLevel="1" x14ac:dyDescent="0.25">
      <c r="A313" s="312">
        <f t="shared" si="113"/>
        <v>3.4</v>
      </c>
      <c r="B313" s="307" t="str">
        <f t="shared" si="113"/>
        <v>Dust Extraction System at Secondary Crusher house &amp; Conveyor 6A/B at stage II CHP</v>
      </c>
      <c r="C313" s="312" t="str">
        <f t="shared" si="113"/>
        <v>MERC/CAPEX/20122013/00912</v>
      </c>
      <c r="D313" s="323">
        <f t="shared" si="113"/>
        <v>41114</v>
      </c>
      <c r="E313" s="310">
        <f t="shared" si="113"/>
        <v>2.0714999999999999</v>
      </c>
      <c r="F313" s="232">
        <f t="shared" si="104"/>
        <v>0</v>
      </c>
      <c r="G313" s="232">
        <f t="shared" si="105"/>
        <v>0</v>
      </c>
      <c r="H313" s="232">
        <f t="shared" si="106"/>
        <v>0</v>
      </c>
      <c r="I313" s="232">
        <f>'F4.2'!X28</f>
        <v>0</v>
      </c>
      <c r="J313" s="232">
        <f>'F4.2'!AW28</f>
        <v>0</v>
      </c>
      <c r="K313" s="310"/>
      <c r="L313" s="310"/>
      <c r="M313" s="310">
        <f t="shared" si="111"/>
        <v>0</v>
      </c>
      <c r="N313" s="310">
        <f t="shared" si="108"/>
        <v>0</v>
      </c>
      <c r="O313" s="161">
        <f t="shared" si="109"/>
        <v>0</v>
      </c>
      <c r="P313" s="162">
        <f t="shared" si="110"/>
        <v>0</v>
      </c>
    </row>
    <row r="314" spans="1:16" ht="94.5" hidden="1" outlineLevel="1" x14ac:dyDescent="0.25">
      <c r="A314" s="312">
        <f t="shared" si="113"/>
        <v>3.5</v>
      </c>
      <c r="B314" s="307" t="str">
        <f t="shared" si="113"/>
        <v>Fogging system at 
a) WT old along with PCR, SCR and bunker level belt at Stage I CHP
b) Conveyor 7A/B
c) 100 Mtrx100 Mtr Coal stock area
d) 200 Mtrx200 Mtr Coal stock area</v>
      </c>
      <c r="C314" s="312" t="str">
        <f t="shared" si="113"/>
        <v>MERC/CAPEX/20122013/00912</v>
      </c>
      <c r="D314" s="323">
        <f t="shared" si="113"/>
        <v>41114</v>
      </c>
      <c r="E314" s="310">
        <f t="shared" si="113"/>
        <v>2.2831000000000001</v>
      </c>
      <c r="F314" s="232">
        <f t="shared" si="104"/>
        <v>0.4695358</v>
      </c>
      <c r="G314" s="232">
        <f t="shared" si="105"/>
        <v>0.4695358</v>
      </c>
      <c r="H314" s="232">
        <f t="shared" si="106"/>
        <v>0</v>
      </c>
      <c r="I314" s="232">
        <f>'F4.2'!X29</f>
        <v>0</v>
      </c>
      <c r="J314" s="232">
        <f>'F4.2'!AW29</f>
        <v>0</v>
      </c>
      <c r="K314" s="310"/>
      <c r="L314" s="310"/>
      <c r="M314" s="310">
        <f t="shared" si="111"/>
        <v>0</v>
      </c>
      <c r="N314" s="310">
        <f t="shared" si="108"/>
        <v>0</v>
      </c>
      <c r="O314" s="161">
        <f t="shared" si="109"/>
        <v>0</v>
      </c>
      <c r="P314" s="162">
        <f t="shared" si="110"/>
        <v>0</v>
      </c>
    </row>
    <row r="315" spans="1:16" ht="31.5" hidden="1" outlineLevel="1" x14ac:dyDescent="0.25">
      <c r="A315" s="312">
        <f t="shared" si="113"/>
        <v>3.6</v>
      </c>
      <c r="B315" s="307" t="str">
        <f t="shared" si="113"/>
        <v xml:space="preserve">Bunker level montoring system for 12 bunkers </v>
      </c>
      <c r="C315" s="312" t="str">
        <f t="shared" si="113"/>
        <v>MERC/CAPEX/20122013/00912</v>
      </c>
      <c r="D315" s="323">
        <f t="shared" si="113"/>
        <v>41114</v>
      </c>
      <c r="E315" s="310">
        <f t="shared" si="113"/>
        <v>2.5038</v>
      </c>
      <c r="F315" s="232">
        <f t="shared" si="104"/>
        <v>0</v>
      </c>
      <c r="G315" s="232">
        <f t="shared" si="105"/>
        <v>0</v>
      </c>
      <c r="H315" s="232">
        <f t="shared" si="106"/>
        <v>0</v>
      </c>
      <c r="I315" s="232">
        <f>'F4.2'!X30</f>
        <v>0</v>
      </c>
      <c r="J315" s="232">
        <f>'F4.2'!AW30</f>
        <v>0</v>
      </c>
      <c r="K315" s="310"/>
      <c r="L315" s="310"/>
      <c r="M315" s="310">
        <f t="shared" si="111"/>
        <v>0</v>
      </c>
      <c r="N315" s="310">
        <f t="shared" si="108"/>
        <v>0</v>
      </c>
      <c r="O315" s="161">
        <f t="shared" si="109"/>
        <v>0</v>
      </c>
      <c r="P315" s="162">
        <f t="shared" si="110"/>
        <v>0</v>
      </c>
    </row>
    <row r="316" spans="1:16" ht="31.5" hidden="1" outlineLevel="1" x14ac:dyDescent="0.25">
      <c r="A316" s="312">
        <f t="shared" si="113"/>
        <v>3.7</v>
      </c>
      <c r="B316" s="307" t="str">
        <f t="shared" si="113"/>
        <v xml:space="preserve">Rotary pneumatic or electrical hammers </v>
      </c>
      <c r="C316" s="312" t="str">
        <f t="shared" si="113"/>
        <v>MERC/CAPEX/20122013/00912</v>
      </c>
      <c r="D316" s="323">
        <f t="shared" si="113"/>
        <v>41114</v>
      </c>
      <c r="E316" s="310">
        <f t="shared" si="113"/>
        <v>9.7000000000000003E-2</v>
      </c>
      <c r="F316" s="232">
        <f t="shared" si="104"/>
        <v>0</v>
      </c>
      <c r="G316" s="232">
        <f t="shared" si="105"/>
        <v>0</v>
      </c>
      <c r="H316" s="232">
        <f t="shared" si="106"/>
        <v>0</v>
      </c>
      <c r="I316" s="232">
        <f>'F4.2'!X31</f>
        <v>0</v>
      </c>
      <c r="J316" s="232">
        <f>'F4.2'!AW31</f>
        <v>0</v>
      </c>
      <c r="K316" s="310"/>
      <c r="L316" s="310"/>
      <c r="M316" s="310">
        <f t="shared" si="111"/>
        <v>0</v>
      </c>
      <c r="N316" s="310">
        <f t="shared" si="108"/>
        <v>0</v>
      </c>
      <c r="O316" s="161">
        <f t="shared" si="109"/>
        <v>0</v>
      </c>
      <c r="P316" s="162">
        <f t="shared" si="110"/>
        <v>0</v>
      </c>
    </row>
    <row r="317" spans="1:16" ht="31.5" hidden="1" outlineLevel="1" x14ac:dyDescent="0.25">
      <c r="A317" s="312">
        <f t="shared" si="113"/>
        <v>3.8</v>
      </c>
      <c r="B317" s="307" t="str">
        <f t="shared" si="113"/>
        <v xml:space="preserve">Enhancement of unloading capacity of CHP from 360 TPH to 500 TPH </v>
      </c>
      <c r="C317" s="312" t="str">
        <f t="shared" si="113"/>
        <v>MERC/CAPEX/20122013/00912</v>
      </c>
      <c r="D317" s="323">
        <f t="shared" si="113"/>
        <v>41114</v>
      </c>
      <c r="E317" s="310">
        <f t="shared" si="113"/>
        <v>7.6508000000000003</v>
      </c>
      <c r="F317" s="232">
        <f t="shared" si="104"/>
        <v>0</v>
      </c>
      <c r="G317" s="232">
        <f t="shared" si="105"/>
        <v>0</v>
      </c>
      <c r="H317" s="232">
        <f t="shared" si="106"/>
        <v>0</v>
      </c>
      <c r="I317" s="232">
        <f>'F4.2'!X32</f>
        <v>0</v>
      </c>
      <c r="J317" s="232">
        <f>'F4.2'!AW32</f>
        <v>0</v>
      </c>
      <c r="K317" s="310"/>
      <c r="L317" s="310"/>
      <c r="M317" s="310">
        <f t="shared" si="111"/>
        <v>0</v>
      </c>
      <c r="N317" s="310">
        <f t="shared" si="108"/>
        <v>0</v>
      </c>
      <c r="O317" s="161">
        <f t="shared" si="109"/>
        <v>0</v>
      </c>
      <c r="P317" s="162">
        <f t="shared" si="110"/>
        <v>0</v>
      </c>
    </row>
    <row r="318" spans="1:16" ht="78.75" hidden="1" outlineLevel="1" x14ac:dyDescent="0.25">
      <c r="A318" s="312">
        <f t="shared" si="113"/>
        <v>3.9</v>
      </c>
      <c r="B318" s="307" t="str">
        <f t="shared" si="113"/>
        <v>Quick detection of poor coal quality through CCTV on overhead watch
tower focused onto the wagons, over which the rake passes at low
speed &amp; various conveyor tunnels</v>
      </c>
      <c r="C318" s="312" t="str">
        <f t="shared" si="113"/>
        <v>MERC/CAPEX/20122013/00912</v>
      </c>
      <c r="D318" s="323">
        <f t="shared" si="113"/>
        <v>41114</v>
      </c>
      <c r="E318" s="310">
        <f t="shared" si="113"/>
        <v>0.29680000000000001</v>
      </c>
      <c r="F318" s="232">
        <f t="shared" si="104"/>
        <v>0</v>
      </c>
      <c r="G318" s="232">
        <f t="shared" si="105"/>
        <v>0</v>
      </c>
      <c r="H318" s="232">
        <f t="shared" si="106"/>
        <v>0</v>
      </c>
      <c r="I318" s="232">
        <f>'F4.2'!X33</f>
        <v>0</v>
      </c>
      <c r="J318" s="232">
        <f>'F4.2'!AW33</f>
        <v>0</v>
      </c>
      <c r="K318" s="310"/>
      <c r="L318" s="310"/>
      <c r="M318" s="310">
        <f t="shared" si="111"/>
        <v>0</v>
      </c>
      <c r="N318" s="310">
        <f t="shared" si="108"/>
        <v>0</v>
      </c>
      <c r="O318" s="161">
        <f t="shared" si="109"/>
        <v>0</v>
      </c>
      <c r="P318" s="162">
        <f t="shared" si="110"/>
        <v>0</v>
      </c>
    </row>
    <row r="319" spans="1:16" ht="31.5" hidden="1" outlineLevel="1" x14ac:dyDescent="0.25">
      <c r="A319" s="315">
        <f t="shared" si="113"/>
        <v>3.1</v>
      </c>
      <c r="B319" s="307" t="str">
        <f t="shared" si="113"/>
        <v xml:space="preserve">Motor controller for conveyor motors of Stage II CHP </v>
      </c>
      <c r="C319" s="312" t="str">
        <f t="shared" si="113"/>
        <v>MERC/CAPEX/20122013/00912</v>
      </c>
      <c r="D319" s="323">
        <f t="shared" si="113"/>
        <v>41114</v>
      </c>
      <c r="E319" s="310">
        <f t="shared" si="113"/>
        <v>0.9607</v>
      </c>
      <c r="F319" s="232">
        <f t="shared" si="104"/>
        <v>0.9607</v>
      </c>
      <c r="G319" s="232">
        <f t="shared" si="105"/>
        <v>0.9607</v>
      </c>
      <c r="H319" s="232">
        <f t="shared" si="106"/>
        <v>0</v>
      </c>
      <c r="I319" s="232">
        <f>'F4.2'!X34</f>
        <v>0</v>
      </c>
      <c r="J319" s="232">
        <f>'F4.2'!AW34</f>
        <v>0</v>
      </c>
      <c r="K319" s="310"/>
      <c r="L319" s="310"/>
      <c r="M319" s="310">
        <f t="shared" si="111"/>
        <v>0</v>
      </c>
      <c r="N319" s="310">
        <f t="shared" si="108"/>
        <v>0</v>
      </c>
      <c r="O319" s="161">
        <f t="shared" si="109"/>
        <v>0</v>
      </c>
      <c r="P319" s="162">
        <f t="shared" si="110"/>
        <v>0</v>
      </c>
    </row>
    <row r="320" spans="1:16" ht="31.5" hidden="1" outlineLevel="1" x14ac:dyDescent="0.25">
      <c r="A320" s="312">
        <f t="shared" si="113"/>
        <v>3.11</v>
      </c>
      <c r="B320" s="307" t="str">
        <f t="shared" si="113"/>
        <v>Procurement of a CHN apparatus for ultimate analysis for operational optimization and coal mapping studies.</v>
      </c>
      <c r="C320" s="312" t="str">
        <f t="shared" si="113"/>
        <v>MERC/CAPEX/20122013/00912</v>
      </c>
      <c r="D320" s="323">
        <f t="shared" si="113"/>
        <v>41114</v>
      </c>
      <c r="E320" s="310">
        <f t="shared" si="113"/>
        <v>0.63617000000000001</v>
      </c>
      <c r="F320" s="232">
        <f t="shared" si="104"/>
        <v>0</v>
      </c>
      <c r="G320" s="232">
        <f t="shared" si="105"/>
        <v>0</v>
      </c>
      <c r="H320" s="232">
        <f t="shared" si="106"/>
        <v>0</v>
      </c>
      <c r="I320" s="232">
        <f>'F4.2'!X35</f>
        <v>0</v>
      </c>
      <c r="J320" s="232">
        <f>'F4.2'!AW35</f>
        <v>0</v>
      </c>
      <c r="K320" s="310"/>
      <c r="L320" s="310"/>
      <c r="M320" s="310">
        <f t="shared" si="111"/>
        <v>0</v>
      </c>
      <c r="N320" s="310">
        <f t="shared" si="108"/>
        <v>0</v>
      </c>
      <c r="O320" s="161">
        <f t="shared" si="109"/>
        <v>0</v>
      </c>
      <c r="P320" s="162">
        <f t="shared" si="110"/>
        <v>0</v>
      </c>
    </row>
    <row r="321" spans="1:16" ht="31.5" hidden="1" outlineLevel="1" x14ac:dyDescent="0.25">
      <c r="A321" s="312">
        <f t="shared" si="113"/>
        <v>3.12</v>
      </c>
      <c r="B321" s="307" t="str">
        <f t="shared" si="113"/>
        <v xml:space="preserve">Additional bomb calorimeter </v>
      </c>
      <c r="C321" s="312" t="str">
        <f t="shared" si="113"/>
        <v>MERC/CAPEX/20122013/00912</v>
      </c>
      <c r="D321" s="323">
        <f t="shared" si="113"/>
        <v>41114</v>
      </c>
      <c r="E321" s="310">
        <f t="shared" si="113"/>
        <v>0.44012000000000001</v>
      </c>
      <c r="F321" s="232">
        <f t="shared" si="104"/>
        <v>0.19</v>
      </c>
      <c r="G321" s="232">
        <f t="shared" si="105"/>
        <v>0.19</v>
      </c>
      <c r="H321" s="232">
        <f t="shared" si="106"/>
        <v>0</v>
      </c>
      <c r="I321" s="232">
        <f>'F4.2'!X36</f>
        <v>0</v>
      </c>
      <c r="J321" s="232">
        <f>'F4.2'!AW36</f>
        <v>0</v>
      </c>
      <c r="K321" s="310"/>
      <c r="L321" s="310"/>
      <c r="M321" s="310">
        <f t="shared" si="111"/>
        <v>0</v>
      </c>
      <c r="N321" s="310">
        <f t="shared" si="108"/>
        <v>0</v>
      </c>
      <c r="O321" s="161">
        <f t="shared" si="109"/>
        <v>0</v>
      </c>
      <c r="P321" s="162">
        <f t="shared" si="110"/>
        <v>0</v>
      </c>
    </row>
    <row r="322" spans="1:16" ht="31.5" hidden="1" outlineLevel="1" x14ac:dyDescent="0.25">
      <c r="A322" s="312">
        <f t="shared" si="113"/>
        <v>3.13</v>
      </c>
      <c r="B322" s="307" t="str">
        <f t="shared" si="113"/>
        <v xml:space="preserve">TGA analysis of the coal for operational optimization. </v>
      </c>
      <c r="C322" s="312" t="str">
        <f t="shared" si="113"/>
        <v>MERC/CAPEX/20122013/00912</v>
      </c>
      <c r="D322" s="323">
        <f t="shared" si="113"/>
        <v>41114</v>
      </c>
      <c r="E322" s="310">
        <f t="shared" si="113"/>
        <v>0.53213999999999995</v>
      </c>
      <c r="F322" s="232">
        <f t="shared" si="104"/>
        <v>0</v>
      </c>
      <c r="G322" s="232">
        <f t="shared" si="105"/>
        <v>0</v>
      </c>
      <c r="H322" s="232">
        <f t="shared" si="106"/>
        <v>0</v>
      </c>
      <c r="I322" s="232">
        <f>'F4.2'!X37</f>
        <v>0</v>
      </c>
      <c r="J322" s="232">
        <f>'F4.2'!AW37</f>
        <v>0</v>
      </c>
      <c r="K322" s="310"/>
      <c r="L322" s="310"/>
      <c r="M322" s="310">
        <f t="shared" si="111"/>
        <v>0</v>
      </c>
      <c r="N322" s="310">
        <f t="shared" si="108"/>
        <v>0</v>
      </c>
      <c r="O322" s="161">
        <f t="shared" si="109"/>
        <v>0</v>
      </c>
      <c r="P322" s="162">
        <f t="shared" si="110"/>
        <v>0</v>
      </c>
    </row>
    <row r="323" spans="1:16" ht="31.5" hidden="1" outlineLevel="1" x14ac:dyDescent="0.25">
      <c r="A323" s="301"/>
      <c r="B323" s="307" t="str">
        <f t="shared" si="113"/>
        <v>IDC</v>
      </c>
      <c r="C323" s="312" t="str">
        <f t="shared" si="113"/>
        <v>MERC/CAPEX/20122013/00912</v>
      </c>
      <c r="D323" s="323">
        <f t="shared" si="113"/>
        <v>41114</v>
      </c>
      <c r="E323" s="310">
        <f t="shared" si="113"/>
        <v>5.27</v>
      </c>
      <c r="F323" s="232">
        <f t="shared" si="104"/>
        <v>0</v>
      </c>
      <c r="G323" s="232">
        <f t="shared" si="105"/>
        <v>0</v>
      </c>
      <c r="H323" s="232">
        <f t="shared" si="106"/>
        <v>0</v>
      </c>
      <c r="I323" s="232">
        <f>'F4.2'!X38</f>
        <v>0</v>
      </c>
      <c r="J323" s="232">
        <f>'F4.2'!AW38</f>
        <v>0</v>
      </c>
      <c r="K323" s="310"/>
      <c r="L323" s="310"/>
      <c r="M323" s="310">
        <f t="shared" si="111"/>
        <v>0</v>
      </c>
      <c r="N323" s="310">
        <f t="shared" si="108"/>
        <v>0</v>
      </c>
      <c r="O323" s="161">
        <f t="shared" si="109"/>
        <v>0</v>
      </c>
      <c r="P323" s="162">
        <f t="shared" si="110"/>
        <v>0</v>
      </c>
    </row>
    <row r="324" spans="1:16" ht="31.5" hidden="1" outlineLevel="1" x14ac:dyDescent="0.25">
      <c r="A324" s="301">
        <f>A229</f>
        <v>4</v>
      </c>
      <c r="B324" s="302" t="str">
        <f t="shared" si="113"/>
        <v>Turbine Auxiliary Performance Improvements</v>
      </c>
      <c r="C324" s="301" t="str">
        <f t="shared" si="113"/>
        <v>MERC/CAPEX/20122013/02107</v>
      </c>
      <c r="D324" s="226">
        <f t="shared" si="113"/>
        <v>41281</v>
      </c>
      <c r="E324" s="232">
        <f t="shared" si="113"/>
        <v>20.108999999999998</v>
      </c>
      <c r="F324" s="232">
        <f t="shared" si="104"/>
        <v>0</v>
      </c>
      <c r="G324" s="232">
        <f t="shared" si="105"/>
        <v>0</v>
      </c>
      <c r="H324" s="232">
        <f t="shared" si="106"/>
        <v>0</v>
      </c>
      <c r="I324" s="232">
        <f>'F4.2'!X39</f>
        <v>0</v>
      </c>
      <c r="J324" s="232">
        <f>'F4.2'!AW39</f>
        <v>0</v>
      </c>
      <c r="K324" s="232"/>
      <c r="L324" s="232"/>
      <c r="M324" s="232">
        <f t="shared" si="111"/>
        <v>0</v>
      </c>
      <c r="N324" s="232">
        <f t="shared" si="108"/>
        <v>0</v>
      </c>
      <c r="O324" s="161">
        <f t="shared" si="109"/>
        <v>0</v>
      </c>
      <c r="P324" s="162">
        <f t="shared" si="110"/>
        <v>0</v>
      </c>
    </row>
    <row r="325" spans="1:16" ht="47.25" hidden="1" outlineLevel="1" x14ac:dyDescent="0.25">
      <c r="A325" s="312">
        <f>A230</f>
        <v>4.0999999999999996</v>
      </c>
      <c r="B325" s="307" t="str">
        <f t="shared" ref="B325:E340" si="114">B230</f>
        <v>Procurement and installation and commissioning of modified upgraded boiler feed pump (Type -200KHI/S) having energy efficient cartridge for unit 2 &amp; 3 , BTPS.</v>
      </c>
      <c r="C325" s="312" t="str">
        <f t="shared" si="114"/>
        <v>MERC/CAPEX/20122013/02107</v>
      </c>
      <c r="D325" s="323">
        <f t="shared" si="114"/>
        <v>41281</v>
      </c>
      <c r="E325" s="310">
        <f t="shared" si="114"/>
        <v>17.47</v>
      </c>
      <c r="F325" s="232">
        <f t="shared" si="104"/>
        <v>8.655683800000002</v>
      </c>
      <c r="G325" s="232">
        <f t="shared" si="105"/>
        <v>8.655683800000002</v>
      </c>
      <c r="H325" s="232">
        <f t="shared" si="106"/>
        <v>0</v>
      </c>
      <c r="I325" s="232">
        <f>'F4.2'!X40</f>
        <v>0</v>
      </c>
      <c r="J325" s="232">
        <f>'F4.2'!AW40</f>
        <v>0</v>
      </c>
      <c r="K325" s="310"/>
      <c r="L325" s="310"/>
      <c r="M325" s="310">
        <f t="shared" si="111"/>
        <v>0</v>
      </c>
      <c r="N325" s="310">
        <f t="shared" si="108"/>
        <v>0</v>
      </c>
      <c r="O325" s="161">
        <f t="shared" si="109"/>
        <v>0</v>
      </c>
      <c r="P325" s="162">
        <f t="shared" si="110"/>
        <v>0</v>
      </c>
    </row>
    <row r="326" spans="1:16" ht="31.5" hidden="1" outlineLevel="1" x14ac:dyDescent="0.25">
      <c r="A326" s="312">
        <f>A231</f>
        <v>4.2</v>
      </c>
      <c r="B326" s="307" t="str">
        <f t="shared" si="114"/>
        <v>Replacement of brine pumps with modified pumps complete with S.S material in new WTP</v>
      </c>
      <c r="C326" s="312" t="str">
        <f t="shared" si="114"/>
        <v>MERC/CAPEX/20122013/02107</v>
      </c>
      <c r="D326" s="323">
        <f t="shared" si="114"/>
        <v>41281</v>
      </c>
      <c r="E326" s="310">
        <f t="shared" si="114"/>
        <v>1.0289999999999999</v>
      </c>
      <c r="F326" s="232">
        <f t="shared" si="104"/>
        <v>0.30159950000000002</v>
      </c>
      <c r="G326" s="232">
        <f t="shared" si="105"/>
        <v>0.30159950000000002</v>
      </c>
      <c r="H326" s="232">
        <f t="shared" si="106"/>
        <v>0</v>
      </c>
      <c r="I326" s="232">
        <f>'F4.2'!X41</f>
        <v>0</v>
      </c>
      <c r="J326" s="232">
        <f>'F4.2'!AW41</f>
        <v>0</v>
      </c>
      <c r="K326" s="310"/>
      <c r="L326" s="310"/>
      <c r="M326" s="310">
        <f t="shared" si="111"/>
        <v>0</v>
      </c>
      <c r="N326" s="310">
        <f t="shared" si="108"/>
        <v>0</v>
      </c>
      <c r="O326" s="161">
        <f t="shared" si="109"/>
        <v>0</v>
      </c>
      <c r="P326" s="162">
        <f t="shared" si="110"/>
        <v>0</v>
      </c>
    </row>
    <row r="327" spans="1:16" ht="31.5" hidden="1" outlineLevel="1" x14ac:dyDescent="0.25">
      <c r="A327" s="301"/>
      <c r="B327" s="307" t="str">
        <f t="shared" si="114"/>
        <v>IDC</v>
      </c>
      <c r="C327" s="312" t="str">
        <f t="shared" si="114"/>
        <v>MERC/CAPEX/20122013/02107</v>
      </c>
      <c r="D327" s="323">
        <f t="shared" si="114"/>
        <v>41281</v>
      </c>
      <c r="E327" s="310">
        <f t="shared" si="114"/>
        <v>1.61</v>
      </c>
      <c r="F327" s="232">
        <f t="shared" si="104"/>
        <v>0</v>
      </c>
      <c r="G327" s="232">
        <f t="shared" si="105"/>
        <v>0</v>
      </c>
      <c r="H327" s="232">
        <f t="shared" si="106"/>
        <v>0</v>
      </c>
      <c r="I327" s="232">
        <f>'F4.2'!X42</f>
        <v>0</v>
      </c>
      <c r="J327" s="232">
        <f>'F4.2'!AW42</f>
        <v>0</v>
      </c>
      <c r="K327" s="310"/>
      <c r="L327" s="310"/>
      <c r="M327" s="310">
        <f t="shared" si="111"/>
        <v>0</v>
      </c>
      <c r="N327" s="310">
        <f t="shared" si="108"/>
        <v>0</v>
      </c>
      <c r="O327" s="161">
        <f t="shared" si="109"/>
        <v>0</v>
      </c>
      <c r="P327" s="162">
        <f t="shared" si="110"/>
        <v>0</v>
      </c>
    </row>
    <row r="328" spans="1:16" ht="47.25" hidden="1" outlineLevel="1" x14ac:dyDescent="0.25">
      <c r="A328" s="301">
        <f>A233</f>
        <v>5</v>
      </c>
      <c r="B328" s="302" t="str">
        <f t="shared" si="114"/>
        <v>Replacement of Platen water wall coils U#2,Super Heater &amp; Platen Super Heater Coils for U#2 and Cold Reheater coils for U#2 &amp; U#3</v>
      </c>
      <c r="C328" s="301" t="str">
        <f t="shared" si="114"/>
        <v>MERC/TECH-1/CAPEX/20142015/006</v>
      </c>
      <c r="D328" s="226">
        <f t="shared" si="114"/>
        <v>41928</v>
      </c>
      <c r="E328" s="232">
        <f t="shared" si="114"/>
        <v>13.692</v>
      </c>
      <c r="F328" s="232">
        <f t="shared" si="104"/>
        <v>0</v>
      </c>
      <c r="G328" s="232">
        <f t="shared" si="105"/>
        <v>0</v>
      </c>
      <c r="H328" s="232">
        <f t="shared" si="106"/>
        <v>0</v>
      </c>
      <c r="I328" s="232">
        <f>'F4.2'!X43</f>
        <v>0</v>
      </c>
      <c r="J328" s="232">
        <f>'F4.2'!AW43</f>
        <v>0</v>
      </c>
      <c r="K328" s="232"/>
      <c r="L328" s="232"/>
      <c r="M328" s="232">
        <f t="shared" si="111"/>
        <v>0</v>
      </c>
      <c r="N328" s="232">
        <f t="shared" si="108"/>
        <v>0</v>
      </c>
      <c r="O328" s="161">
        <f t="shared" si="109"/>
        <v>0</v>
      </c>
      <c r="P328" s="162">
        <f t="shared" si="110"/>
        <v>0</v>
      </c>
    </row>
    <row r="329" spans="1:16" ht="31.5" hidden="1" outlineLevel="1" x14ac:dyDescent="0.25">
      <c r="A329" s="312">
        <f>A234</f>
        <v>5.0999999999999996</v>
      </c>
      <c r="B329" s="316" t="str">
        <f t="shared" si="114"/>
        <v>Supply &amp; Erection of Platen Water wall coils Assembly from inlet header to outlet header in pent house for Unit No 2</v>
      </c>
      <c r="C329" s="312" t="str">
        <f t="shared" si="114"/>
        <v>MERC/TECH-1/CAPEX/20142015/006</v>
      </c>
      <c r="D329" s="323">
        <f t="shared" si="114"/>
        <v>41928</v>
      </c>
      <c r="E329" s="310">
        <f t="shared" si="114"/>
        <v>1.1040000000000001</v>
      </c>
      <c r="F329" s="232">
        <f t="shared" si="104"/>
        <v>0.54</v>
      </c>
      <c r="G329" s="232">
        <f t="shared" si="105"/>
        <v>0.54</v>
      </c>
      <c r="H329" s="232">
        <f t="shared" si="106"/>
        <v>0</v>
      </c>
      <c r="I329" s="232">
        <f>'F4.2'!X44</f>
        <v>0</v>
      </c>
      <c r="J329" s="232">
        <f>'F4.2'!AW44</f>
        <v>0</v>
      </c>
      <c r="K329" s="310"/>
      <c r="L329" s="310"/>
      <c r="M329" s="310">
        <f t="shared" si="111"/>
        <v>0</v>
      </c>
      <c r="N329" s="310">
        <f t="shared" si="108"/>
        <v>0</v>
      </c>
      <c r="O329" s="161">
        <f t="shared" si="109"/>
        <v>0</v>
      </c>
      <c r="P329" s="162">
        <f t="shared" si="110"/>
        <v>0</v>
      </c>
    </row>
    <row r="330" spans="1:16" ht="63" hidden="1" outlineLevel="1" x14ac:dyDescent="0.25">
      <c r="A330" s="312">
        <f>A235</f>
        <v>5.2</v>
      </c>
      <c r="B330" s="316" t="str">
        <f t="shared" si="114"/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330" s="312" t="str">
        <f t="shared" si="114"/>
        <v>MERC/TECH-1/CAPEX/20142015/006</v>
      </c>
      <c r="D330" s="323">
        <f t="shared" si="114"/>
        <v>41928</v>
      </c>
      <c r="E330" s="310">
        <f t="shared" si="114"/>
        <v>5.4770000000000003</v>
      </c>
      <c r="F330" s="232">
        <f t="shared" si="104"/>
        <v>5.4649043000000006</v>
      </c>
      <c r="G330" s="232">
        <f t="shared" si="105"/>
        <v>5.4649043000000006</v>
      </c>
      <c r="H330" s="232">
        <f t="shared" si="106"/>
        <v>0</v>
      </c>
      <c r="I330" s="232">
        <f>'F4.2'!X45</f>
        <v>0</v>
      </c>
      <c r="J330" s="232">
        <f>'F4.2'!AW45</f>
        <v>0</v>
      </c>
      <c r="K330" s="310"/>
      <c r="L330" s="310"/>
      <c r="M330" s="310">
        <f t="shared" si="111"/>
        <v>0</v>
      </c>
      <c r="N330" s="310">
        <f t="shared" si="108"/>
        <v>0</v>
      </c>
      <c r="O330" s="161">
        <f t="shared" si="109"/>
        <v>0</v>
      </c>
      <c r="P330" s="162">
        <f t="shared" si="110"/>
        <v>0</v>
      </c>
    </row>
    <row r="331" spans="1:16" ht="78.75" hidden="1" outlineLevel="1" x14ac:dyDescent="0.25">
      <c r="A331" s="312">
        <f>A236</f>
        <v>5.3</v>
      </c>
      <c r="B331" s="316" t="str">
        <f t="shared" si="114"/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331" s="312" t="str">
        <f t="shared" si="114"/>
        <v>MERC/TECH-1/CAPEX/20142015/006</v>
      </c>
      <c r="D331" s="323">
        <f t="shared" si="114"/>
        <v>41928</v>
      </c>
      <c r="E331" s="310">
        <f t="shared" si="114"/>
        <v>2.7109999999999999</v>
      </c>
      <c r="F331" s="232">
        <f t="shared" si="104"/>
        <v>2.6624558</v>
      </c>
      <c r="G331" s="232">
        <f t="shared" si="105"/>
        <v>2.6624558</v>
      </c>
      <c r="H331" s="232">
        <f t="shared" si="106"/>
        <v>0</v>
      </c>
      <c r="I331" s="232">
        <f>'F4.2'!X46</f>
        <v>0</v>
      </c>
      <c r="J331" s="232">
        <f>'F4.2'!AW46</f>
        <v>0</v>
      </c>
      <c r="K331" s="310"/>
      <c r="L331" s="310"/>
      <c r="M331" s="310">
        <f t="shared" si="111"/>
        <v>0</v>
      </c>
      <c r="N331" s="310">
        <f t="shared" si="108"/>
        <v>0</v>
      </c>
      <c r="O331" s="161">
        <f t="shared" si="109"/>
        <v>0</v>
      </c>
      <c r="P331" s="162">
        <f t="shared" si="110"/>
        <v>0</v>
      </c>
    </row>
    <row r="332" spans="1:16" ht="78.75" hidden="1" outlineLevel="1" x14ac:dyDescent="0.25">
      <c r="A332" s="312">
        <f>A237</f>
        <v>5.4</v>
      </c>
      <c r="B332" s="316" t="str">
        <f t="shared" si="114"/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332" s="312" t="str">
        <f t="shared" si="114"/>
        <v>MERC/TECH-1/CAPEX/20142015/006</v>
      </c>
      <c r="D332" s="323">
        <f t="shared" si="114"/>
        <v>41928</v>
      </c>
      <c r="E332" s="310">
        <f t="shared" si="114"/>
        <v>2.7109999999999999</v>
      </c>
      <c r="F332" s="232">
        <f t="shared" si="104"/>
        <v>2.3531</v>
      </c>
      <c r="G332" s="232">
        <f t="shared" si="105"/>
        <v>2.3531</v>
      </c>
      <c r="H332" s="232">
        <f t="shared" si="106"/>
        <v>0</v>
      </c>
      <c r="I332" s="232">
        <f>'F4.2'!X47</f>
        <v>0</v>
      </c>
      <c r="J332" s="232">
        <f>'F4.2'!AW47</f>
        <v>0</v>
      </c>
      <c r="K332" s="310"/>
      <c r="L332" s="310"/>
      <c r="M332" s="310">
        <f t="shared" si="111"/>
        <v>0</v>
      </c>
      <c r="N332" s="310">
        <f t="shared" si="108"/>
        <v>0</v>
      </c>
      <c r="O332" s="161">
        <f t="shared" si="109"/>
        <v>0</v>
      </c>
      <c r="P332" s="162">
        <f t="shared" si="110"/>
        <v>0</v>
      </c>
    </row>
    <row r="333" spans="1:16" ht="31.5" hidden="1" outlineLevel="1" x14ac:dyDescent="0.25">
      <c r="A333" s="301"/>
      <c r="B333" s="316" t="str">
        <f t="shared" si="114"/>
        <v>IDC</v>
      </c>
      <c r="C333" s="312" t="str">
        <f t="shared" si="114"/>
        <v>MERC/TECH-1/CAPEX/20142015/006</v>
      </c>
      <c r="D333" s="323">
        <f t="shared" si="114"/>
        <v>41928</v>
      </c>
      <c r="E333" s="310">
        <f t="shared" si="114"/>
        <v>1.6890000000000001</v>
      </c>
      <c r="F333" s="232">
        <f t="shared" si="104"/>
        <v>0</v>
      </c>
      <c r="G333" s="232">
        <f t="shared" si="105"/>
        <v>0</v>
      </c>
      <c r="H333" s="232">
        <f t="shared" si="106"/>
        <v>0</v>
      </c>
      <c r="I333" s="232">
        <f>'F4.2'!X48</f>
        <v>0</v>
      </c>
      <c r="J333" s="232">
        <f>'F4.2'!AW48</f>
        <v>0</v>
      </c>
      <c r="K333" s="310"/>
      <c r="L333" s="310"/>
      <c r="M333" s="310">
        <f t="shared" si="111"/>
        <v>0</v>
      </c>
      <c r="N333" s="310">
        <f t="shared" si="108"/>
        <v>0</v>
      </c>
      <c r="O333" s="161">
        <f t="shared" si="109"/>
        <v>0</v>
      </c>
      <c r="P333" s="162">
        <f t="shared" si="110"/>
        <v>0</v>
      </c>
    </row>
    <row r="334" spans="1:16" ht="47.25" hidden="1" outlineLevel="1" x14ac:dyDescent="0.25">
      <c r="A334" s="301">
        <f>A239</f>
        <v>6</v>
      </c>
      <c r="B334" s="302" t="str">
        <f t="shared" si="114"/>
        <v>Boiler Process Improvement by replacement of damaged valves and Boiler Perfm Imp by Air Pre-Heater Up gradation of U#2 &amp; U#3 at BTPS</v>
      </c>
      <c r="C334" s="301" t="str">
        <f t="shared" si="114"/>
        <v>MERC/Tech-1/CAPEX /2014-15/00433</v>
      </c>
      <c r="D334" s="226">
        <f t="shared" si="114"/>
        <v>41792</v>
      </c>
      <c r="E334" s="232">
        <f t="shared" si="114"/>
        <v>17.369999999999997</v>
      </c>
      <c r="F334" s="232">
        <f t="shared" si="104"/>
        <v>0</v>
      </c>
      <c r="G334" s="232">
        <f t="shared" si="105"/>
        <v>0</v>
      </c>
      <c r="H334" s="232">
        <f t="shared" si="106"/>
        <v>0</v>
      </c>
      <c r="I334" s="232">
        <f>'F4.2'!X49</f>
        <v>0</v>
      </c>
      <c r="J334" s="232">
        <f>'F4.2'!AW49</f>
        <v>0</v>
      </c>
      <c r="K334" s="232"/>
      <c r="L334" s="232"/>
      <c r="M334" s="232">
        <f t="shared" si="111"/>
        <v>0</v>
      </c>
      <c r="N334" s="232">
        <f t="shared" si="108"/>
        <v>0</v>
      </c>
      <c r="O334" s="161">
        <f t="shared" si="109"/>
        <v>0</v>
      </c>
      <c r="P334" s="162">
        <f t="shared" si="110"/>
        <v>0</v>
      </c>
    </row>
    <row r="335" spans="1:16" ht="31.5" hidden="1" outlineLevel="1" x14ac:dyDescent="0.25">
      <c r="A335" s="306">
        <f>A240</f>
        <v>6.1</v>
      </c>
      <c r="B335" s="316" t="str">
        <f t="shared" si="114"/>
        <v>Replacement of boiler outlet valves and damaged valves of units 2 &amp; 3</v>
      </c>
      <c r="C335" s="306" t="str">
        <f t="shared" si="114"/>
        <v>MERC/Tech-1/CAPEX /2014-15/00433</v>
      </c>
      <c r="D335" s="222">
        <f t="shared" si="114"/>
        <v>41792</v>
      </c>
      <c r="E335" s="310">
        <f t="shared" si="114"/>
        <v>2.62</v>
      </c>
      <c r="F335" s="232">
        <f t="shared" si="104"/>
        <v>1.3984000000000001</v>
      </c>
      <c r="G335" s="232">
        <f t="shared" si="105"/>
        <v>1.3984000000000001</v>
      </c>
      <c r="H335" s="232">
        <f t="shared" si="106"/>
        <v>0</v>
      </c>
      <c r="I335" s="232">
        <f>'F4.2'!X50</f>
        <v>0</v>
      </c>
      <c r="J335" s="232">
        <f>'F4.2'!AW50</f>
        <v>0</v>
      </c>
      <c r="K335" s="310"/>
      <c r="L335" s="310"/>
      <c r="M335" s="310">
        <f t="shared" si="111"/>
        <v>0</v>
      </c>
      <c r="N335" s="310">
        <f t="shared" si="108"/>
        <v>0</v>
      </c>
      <c r="O335" s="161">
        <f t="shared" si="109"/>
        <v>0</v>
      </c>
      <c r="P335" s="162">
        <f t="shared" si="110"/>
        <v>0</v>
      </c>
    </row>
    <row r="336" spans="1:16" ht="31.5" hidden="1" outlineLevel="1" x14ac:dyDescent="0.25">
      <c r="A336" s="306">
        <f>A241</f>
        <v>6.2</v>
      </c>
      <c r="B336" s="316" t="str">
        <f t="shared" si="114"/>
        <v>Air pre heater up gradation of heat exchanger matrix &amp; regenerative dynamic sealing of units 2 &amp; 3</v>
      </c>
      <c r="C336" s="306" t="str">
        <f t="shared" si="114"/>
        <v>MERC/Tech-1/CAPEX /2014-15/00433</v>
      </c>
      <c r="D336" s="222">
        <f t="shared" si="114"/>
        <v>41792</v>
      </c>
      <c r="E336" s="310">
        <f t="shared" si="114"/>
        <v>13.404999999999999</v>
      </c>
      <c r="F336" s="232">
        <f t="shared" si="104"/>
        <v>1.2086276</v>
      </c>
      <c r="G336" s="232">
        <f t="shared" si="105"/>
        <v>1.2086276</v>
      </c>
      <c r="H336" s="232">
        <f t="shared" si="106"/>
        <v>0</v>
      </c>
      <c r="I336" s="232">
        <f>'F4.2'!X51</f>
        <v>0</v>
      </c>
      <c r="J336" s="232">
        <f>'F4.2'!AW51</f>
        <v>0</v>
      </c>
      <c r="K336" s="310"/>
      <c r="L336" s="310"/>
      <c r="M336" s="310">
        <f t="shared" si="111"/>
        <v>0</v>
      </c>
      <c r="N336" s="310">
        <f t="shared" si="108"/>
        <v>0</v>
      </c>
      <c r="O336" s="161">
        <f t="shared" si="109"/>
        <v>0</v>
      </c>
      <c r="P336" s="162">
        <f t="shared" si="110"/>
        <v>0</v>
      </c>
    </row>
    <row r="337" spans="1:16" ht="31.5" hidden="1" outlineLevel="1" x14ac:dyDescent="0.25">
      <c r="A337" s="306"/>
      <c r="B337" s="316" t="str">
        <f t="shared" si="114"/>
        <v>IDC</v>
      </c>
      <c r="C337" s="306" t="str">
        <f t="shared" si="114"/>
        <v>MERC/Tech-1/CAPEX /2014-15/00433</v>
      </c>
      <c r="D337" s="222">
        <f t="shared" si="114"/>
        <v>41792</v>
      </c>
      <c r="E337" s="310">
        <f t="shared" si="114"/>
        <v>1.345</v>
      </c>
      <c r="F337" s="232">
        <f t="shared" si="104"/>
        <v>0</v>
      </c>
      <c r="G337" s="232">
        <f t="shared" si="105"/>
        <v>0</v>
      </c>
      <c r="H337" s="232">
        <f t="shared" si="106"/>
        <v>0</v>
      </c>
      <c r="I337" s="232">
        <f>'F4.2'!X52</f>
        <v>0</v>
      </c>
      <c r="J337" s="232">
        <f>'F4.2'!AW52</f>
        <v>0</v>
      </c>
      <c r="K337" s="310"/>
      <c r="L337" s="310"/>
      <c r="M337" s="310">
        <f t="shared" si="111"/>
        <v>0</v>
      </c>
      <c r="N337" s="310">
        <f t="shared" si="108"/>
        <v>0</v>
      </c>
      <c r="O337" s="161">
        <f t="shared" si="109"/>
        <v>0</v>
      </c>
      <c r="P337" s="162">
        <f t="shared" si="110"/>
        <v>0</v>
      </c>
    </row>
    <row r="338" spans="1:16" ht="47.25" hidden="1" outlineLevel="1" x14ac:dyDescent="0.25">
      <c r="A338" s="301">
        <f t="shared" ref="A338:E353" si="115">A243</f>
        <v>8</v>
      </c>
      <c r="B338" s="302" t="str">
        <f t="shared" si="114"/>
        <v>Stack management by procurement of Bulldozer &amp; LOCO and CHP area schemes for performance &amp; unloading improvement</v>
      </c>
      <c r="C338" s="301" t="str">
        <f t="shared" si="114"/>
        <v>MERC/CAPEX/20162017/01426</v>
      </c>
      <c r="D338" s="226">
        <f t="shared" si="114"/>
        <v>42768</v>
      </c>
      <c r="E338" s="232">
        <f t="shared" si="114"/>
        <v>2.0930578512396689</v>
      </c>
      <c r="F338" s="232">
        <f t="shared" si="104"/>
        <v>0</v>
      </c>
      <c r="G338" s="232">
        <f t="shared" si="105"/>
        <v>0</v>
      </c>
      <c r="H338" s="232">
        <f t="shared" si="106"/>
        <v>0</v>
      </c>
      <c r="I338" s="232">
        <f>'F4.2'!X53</f>
        <v>0</v>
      </c>
      <c r="J338" s="232">
        <f>'F4.2'!AW53</f>
        <v>0</v>
      </c>
      <c r="K338" s="232"/>
      <c r="L338" s="232"/>
      <c r="M338" s="232">
        <f t="shared" si="111"/>
        <v>0</v>
      </c>
      <c r="N338" s="232">
        <f t="shared" si="108"/>
        <v>0</v>
      </c>
      <c r="O338" s="161">
        <f t="shared" si="109"/>
        <v>0</v>
      </c>
      <c r="P338" s="162">
        <f t="shared" si="110"/>
        <v>0</v>
      </c>
    </row>
    <row r="339" spans="1:16" ht="31.5" hidden="1" outlineLevel="1" x14ac:dyDescent="0.25">
      <c r="A339" s="306">
        <f t="shared" si="115"/>
        <v>8.1</v>
      </c>
      <c r="B339" s="316" t="str">
        <f t="shared" si="114"/>
        <v>Procurement of Locomotive 800 HP (2 No.’s)</v>
      </c>
      <c r="C339" s="306" t="str">
        <f t="shared" si="114"/>
        <v>MERC/CAPEX/20162017/01426</v>
      </c>
      <c r="D339" s="222">
        <f t="shared" si="114"/>
        <v>42768</v>
      </c>
      <c r="E339" s="310">
        <f t="shared" si="114"/>
        <v>1.0395867768595042</v>
      </c>
      <c r="F339" s="232">
        <f t="shared" si="104"/>
        <v>1.0134768000000001</v>
      </c>
      <c r="G339" s="232">
        <f t="shared" si="105"/>
        <v>1.0134768000000001</v>
      </c>
      <c r="H339" s="232">
        <f t="shared" si="106"/>
        <v>0</v>
      </c>
      <c r="I339" s="232">
        <f>'F4.2'!X54</f>
        <v>0</v>
      </c>
      <c r="J339" s="232">
        <f>'F4.2'!AW54</f>
        <v>0</v>
      </c>
      <c r="K339" s="310"/>
      <c r="L339" s="310"/>
      <c r="M339" s="310">
        <f t="shared" si="111"/>
        <v>0</v>
      </c>
      <c r="N339" s="310">
        <f t="shared" si="108"/>
        <v>0</v>
      </c>
      <c r="O339" s="161">
        <f t="shared" si="109"/>
        <v>0</v>
      </c>
      <c r="P339" s="162">
        <f t="shared" si="110"/>
        <v>0</v>
      </c>
    </row>
    <row r="340" spans="1:16" ht="31.5" hidden="1" outlineLevel="1" x14ac:dyDescent="0.25">
      <c r="A340" s="306">
        <f t="shared" si="115"/>
        <v>8.1999999999999993</v>
      </c>
      <c r="B340" s="316" t="str">
        <f t="shared" si="114"/>
        <v>Procurement of 2 No’s of Bulldozer Model D-155(2 No.’s)</v>
      </c>
      <c r="C340" s="306" t="str">
        <f t="shared" si="114"/>
        <v>MERC/CAPEX/20162017/01426</v>
      </c>
      <c r="D340" s="222">
        <f t="shared" si="114"/>
        <v>42768</v>
      </c>
      <c r="E340" s="310">
        <f t="shared" si="114"/>
        <v>0.5380165289256198</v>
      </c>
      <c r="F340" s="232">
        <f t="shared" si="104"/>
        <v>0.72968922148760329</v>
      </c>
      <c r="G340" s="232">
        <f t="shared" si="105"/>
        <v>0.72968922148760329</v>
      </c>
      <c r="H340" s="232">
        <f t="shared" si="106"/>
        <v>0</v>
      </c>
      <c r="I340" s="232">
        <f>'F4.2'!X55</f>
        <v>0</v>
      </c>
      <c r="J340" s="232">
        <f>'F4.2'!AW55</f>
        <v>0</v>
      </c>
      <c r="K340" s="310"/>
      <c r="L340" s="310"/>
      <c r="M340" s="310">
        <f t="shared" si="111"/>
        <v>0</v>
      </c>
      <c r="N340" s="310">
        <f t="shared" si="108"/>
        <v>0</v>
      </c>
      <c r="O340" s="161">
        <f t="shared" si="109"/>
        <v>0</v>
      </c>
      <c r="P340" s="162">
        <f t="shared" si="110"/>
        <v>0</v>
      </c>
    </row>
    <row r="341" spans="1:16" ht="31.5" hidden="1" outlineLevel="1" x14ac:dyDescent="0.25">
      <c r="A341" s="306">
        <f t="shared" si="115"/>
        <v>8.3000000000000007</v>
      </c>
      <c r="B341" s="316" t="str">
        <f t="shared" si="115"/>
        <v>Modification below primary crusher chutes 15A/B &amp; Conv.02</v>
      </c>
      <c r="C341" s="306" t="str">
        <f t="shared" si="115"/>
        <v>MERC/CAPEX/20162017/01426</v>
      </c>
      <c r="D341" s="222">
        <f t="shared" si="115"/>
        <v>42768</v>
      </c>
      <c r="E341" s="310">
        <f t="shared" si="115"/>
        <v>9.0247933884297526E-2</v>
      </c>
      <c r="F341" s="232">
        <f t="shared" si="104"/>
        <v>7.9869421487603301E-2</v>
      </c>
      <c r="G341" s="232">
        <f t="shared" si="105"/>
        <v>7.9869421487603301E-2</v>
      </c>
      <c r="H341" s="232">
        <f t="shared" si="106"/>
        <v>0</v>
      </c>
      <c r="I341" s="232">
        <f>'F4.2'!X56</f>
        <v>0</v>
      </c>
      <c r="J341" s="232">
        <f>'F4.2'!AW56</f>
        <v>0</v>
      </c>
      <c r="K341" s="310"/>
      <c r="L341" s="310"/>
      <c r="M341" s="310">
        <f t="shared" si="111"/>
        <v>0</v>
      </c>
      <c r="N341" s="310">
        <f t="shared" si="108"/>
        <v>0</v>
      </c>
      <c r="O341" s="161">
        <f t="shared" si="109"/>
        <v>0</v>
      </c>
      <c r="P341" s="162">
        <f t="shared" si="110"/>
        <v>0</v>
      </c>
    </row>
    <row r="342" spans="1:16" ht="31.5" hidden="1" outlineLevel="1" x14ac:dyDescent="0.25">
      <c r="A342" s="306">
        <f t="shared" si="115"/>
        <v>8.4</v>
      </c>
      <c r="B342" s="316" t="str">
        <f t="shared" si="115"/>
        <v>New helical gear box for various conveyors</v>
      </c>
      <c r="C342" s="306" t="str">
        <f t="shared" si="115"/>
        <v>MERC/CAPEX/20162017/01426</v>
      </c>
      <c r="D342" s="222">
        <f t="shared" si="115"/>
        <v>42768</v>
      </c>
      <c r="E342" s="310">
        <f t="shared" si="115"/>
        <v>0.16661157024793388</v>
      </c>
      <c r="F342" s="232">
        <f t="shared" si="104"/>
        <v>0</v>
      </c>
      <c r="G342" s="232">
        <f t="shared" si="105"/>
        <v>0</v>
      </c>
      <c r="H342" s="232">
        <f t="shared" si="106"/>
        <v>0</v>
      </c>
      <c r="I342" s="232">
        <f>'F4.2'!X57</f>
        <v>0</v>
      </c>
      <c r="J342" s="232">
        <f>'F4.2'!AW57</f>
        <v>0</v>
      </c>
      <c r="K342" s="310"/>
      <c r="L342" s="310"/>
      <c r="M342" s="310">
        <f t="shared" si="111"/>
        <v>0</v>
      </c>
      <c r="N342" s="310">
        <f t="shared" si="108"/>
        <v>0</v>
      </c>
      <c r="O342" s="161">
        <f t="shared" si="109"/>
        <v>0</v>
      </c>
      <c r="P342" s="162">
        <f t="shared" si="110"/>
        <v>0</v>
      </c>
    </row>
    <row r="343" spans="1:16" ht="31.5" hidden="1" outlineLevel="1" x14ac:dyDescent="0.25">
      <c r="A343" s="306">
        <f t="shared" si="115"/>
        <v>8.5</v>
      </c>
      <c r="B343" s="316" t="str">
        <f t="shared" si="115"/>
        <v xml:space="preserve">Procurement of Elecon Make Ring Granulator Type TK-09-38B </v>
      </c>
      <c r="C343" s="306" t="str">
        <f t="shared" si="115"/>
        <v>MERC/CAPEX/20162017/01426</v>
      </c>
      <c r="D343" s="222">
        <f t="shared" si="115"/>
        <v>42768</v>
      </c>
      <c r="E343" s="310">
        <f t="shared" si="115"/>
        <v>0.11280991735537189</v>
      </c>
      <c r="F343" s="232">
        <f t="shared" si="104"/>
        <v>0</v>
      </c>
      <c r="G343" s="232">
        <f t="shared" si="105"/>
        <v>0</v>
      </c>
      <c r="H343" s="232">
        <f t="shared" si="106"/>
        <v>0</v>
      </c>
      <c r="I343" s="232">
        <f>'F4.2'!X58</f>
        <v>0</v>
      </c>
      <c r="J343" s="232">
        <f>'F4.2'!AW58</f>
        <v>0</v>
      </c>
      <c r="K343" s="310"/>
      <c r="L343" s="310"/>
      <c r="M343" s="310">
        <f t="shared" si="111"/>
        <v>0</v>
      </c>
      <c r="N343" s="310">
        <f t="shared" si="108"/>
        <v>0</v>
      </c>
      <c r="O343" s="161">
        <f t="shared" si="109"/>
        <v>0</v>
      </c>
      <c r="P343" s="162">
        <f t="shared" si="110"/>
        <v>0</v>
      </c>
    </row>
    <row r="344" spans="1:16" ht="31.5" hidden="1" outlineLevel="1" x14ac:dyDescent="0.25">
      <c r="A344" s="306">
        <f t="shared" si="115"/>
        <v>8.6</v>
      </c>
      <c r="B344" s="316" t="str">
        <f t="shared" si="115"/>
        <v>Procurement of Elecon Make Ring Granulator Type TK6 32B Ring Granulator</v>
      </c>
      <c r="C344" s="306" t="str">
        <f t="shared" si="115"/>
        <v>MERC/CAPEX/20162017/01426</v>
      </c>
      <c r="D344" s="222">
        <f t="shared" si="115"/>
        <v>42768</v>
      </c>
      <c r="E344" s="310">
        <f t="shared" si="115"/>
        <v>7.1157024793388424E-2</v>
      </c>
      <c r="F344" s="232">
        <f t="shared" si="104"/>
        <v>0</v>
      </c>
      <c r="G344" s="232">
        <f t="shared" si="105"/>
        <v>0</v>
      </c>
      <c r="H344" s="232">
        <f t="shared" si="106"/>
        <v>0</v>
      </c>
      <c r="I344" s="232">
        <f>'F4.2'!X59</f>
        <v>0</v>
      </c>
      <c r="J344" s="232">
        <f>'F4.2'!AW59</f>
        <v>0</v>
      </c>
      <c r="K344" s="310"/>
      <c r="L344" s="310"/>
      <c r="M344" s="310">
        <f t="shared" si="111"/>
        <v>0</v>
      </c>
      <c r="N344" s="310">
        <f t="shared" si="108"/>
        <v>0</v>
      </c>
      <c r="O344" s="161">
        <f t="shared" si="109"/>
        <v>0</v>
      </c>
      <c r="P344" s="162">
        <f t="shared" si="110"/>
        <v>0</v>
      </c>
    </row>
    <row r="345" spans="1:16" ht="31.5" hidden="1" outlineLevel="1" x14ac:dyDescent="0.25">
      <c r="A345" s="306"/>
      <c r="B345" s="316" t="str">
        <f t="shared" si="115"/>
        <v>IDC</v>
      </c>
      <c r="C345" s="306" t="str">
        <f t="shared" si="115"/>
        <v>MERC/CAPEX/20162017/01426</v>
      </c>
      <c r="D345" s="222">
        <f t="shared" si="115"/>
        <v>42768</v>
      </c>
      <c r="E345" s="310">
        <f t="shared" si="115"/>
        <v>7.4628099173553716E-2</v>
      </c>
      <c r="F345" s="232">
        <f t="shared" si="104"/>
        <v>0</v>
      </c>
      <c r="G345" s="232">
        <f t="shared" si="105"/>
        <v>0</v>
      </c>
      <c r="H345" s="232">
        <f t="shared" si="106"/>
        <v>0</v>
      </c>
      <c r="I345" s="232">
        <f>'F4.2'!X60</f>
        <v>0</v>
      </c>
      <c r="J345" s="232">
        <f>'F4.2'!AW60</f>
        <v>0</v>
      </c>
      <c r="K345" s="310"/>
      <c r="L345" s="310"/>
      <c r="M345" s="310">
        <f t="shared" si="111"/>
        <v>0</v>
      </c>
      <c r="N345" s="310">
        <f t="shared" si="108"/>
        <v>0</v>
      </c>
      <c r="O345" s="161">
        <f t="shared" si="109"/>
        <v>0</v>
      </c>
      <c r="P345" s="162">
        <f t="shared" si="110"/>
        <v>0</v>
      </c>
    </row>
    <row r="346" spans="1:16" ht="47.25" hidden="1" outlineLevel="1" x14ac:dyDescent="0.25">
      <c r="A346" s="301">
        <f>A251</f>
        <v>14</v>
      </c>
      <c r="B346" s="302" t="str">
        <f t="shared" si="115"/>
        <v>Upgradation of Symphony Harmony DCS, 220V 1285 AH Battery &amp; Charger and Replacement of 6.6 kV HT MOCB by VCB at BTPS, Bhusawal</v>
      </c>
      <c r="C346" s="301" t="str">
        <f t="shared" si="115"/>
        <v>MERC/CAPEX/2019-2020/915</v>
      </c>
      <c r="D346" s="226">
        <f t="shared" si="115"/>
        <v>43760</v>
      </c>
      <c r="E346" s="232">
        <f t="shared" si="115"/>
        <v>13.72861</v>
      </c>
      <c r="F346" s="232">
        <f t="shared" si="104"/>
        <v>0</v>
      </c>
      <c r="G346" s="232">
        <f t="shared" si="105"/>
        <v>0</v>
      </c>
      <c r="H346" s="232">
        <f t="shared" si="106"/>
        <v>0</v>
      </c>
      <c r="I346" s="232">
        <f>'F4.2'!X61</f>
        <v>0</v>
      </c>
      <c r="J346" s="232">
        <f>'F4.2'!AW61</f>
        <v>0</v>
      </c>
      <c r="K346" s="232"/>
      <c r="L346" s="232"/>
      <c r="M346" s="232">
        <f t="shared" si="111"/>
        <v>0</v>
      </c>
      <c r="N346" s="232">
        <f t="shared" si="108"/>
        <v>0</v>
      </c>
      <c r="O346" s="161">
        <f t="shared" si="109"/>
        <v>0</v>
      </c>
      <c r="P346" s="162">
        <f t="shared" si="110"/>
        <v>0</v>
      </c>
    </row>
    <row r="347" spans="1:16" ht="31.5" hidden="1" outlineLevel="1" x14ac:dyDescent="0.25">
      <c r="A347" s="306">
        <f>A252</f>
        <v>14.1</v>
      </c>
      <c r="B347" s="316" t="str">
        <f t="shared" si="115"/>
        <v>HMI Up-gradation of Symphony Harmony DCS Unit-3, 210MW, BTPS.</v>
      </c>
      <c r="C347" s="306" t="str">
        <f t="shared" si="115"/>
        <v>MERC/CAPEX/2019-2020/915</v>
      </c>
      <c r="D347" s="222">
        <f t="shared" si="115"/>
        <v>43760</v>
      </c>
      <c r="E347" s="324">
        <f t="shared" si="115"/>
        <v>5.54</v>
      </c>
      <c r="F347" s="232">
        <f t="shared" si="104"/>
        <v>5.54</v>
      </c>
      <c r="G347" s="232">
        <f t="shared" si="105"/>
        <v>5.54</v>
      </c>
      <c r="H347" s="232">
        <f t="shared" si="106"/>
        <v>0</v>
      </c>
      <c r="I347" s="232">
        <f>'F4.2'!X62</f>
        <v>0</v>
      </c>
      <c r="J347" s="232">
        <f>'F4.2'!AW62</f>
        <v>0</v>
      </c>
      <c r="K347" s="324"/>
      <c r="L347" s="324"/>
      <c r="M347" s="324">
        <f t="shared" si="111"/>
        <v>0</v>
      </c>
      <c r="N347" s="324">
        <f t="shared" si="108"/>
        <v>0</v>
      </c>
      <c r="O347" s="161">
        <f t="shared" si="109"/>
        <v>0</v>
      </c>
      <c r="P347" s="162">
        <f t="shared" si="110"/>
        <v>0</v>
      </c>
    </row>
    <row r="348" spans="1:16" ht="47.25" hidden="1" outlineLevel="1" x14ac:dyDescent="0.25">
      <c r="A348" s="306">
        <f>A253</f>
        <v>14.2</v>
      </c>
      <c r="B348" s="316" t="str">
        <f t="shared" si="115"/>
        <v>Supply, erection, commissioning and site testing of Plante 220V DC, 1285 AH, Station Battery Set and charging equipment for 1285 AH Plante battery for Unit 3.</v>
      </c>
      <c r="C348" s="306" t="str">
        <f t="shared" si="115"/>
        <v>MERC/CAPEX/2019-2020/915</v>
      </c>
      <c r="D348" s="222">
        <f t="shared" si="115"/>
        <v>43760</v>
      </c>
      <c r="E348" s="324">
        <f t="shared" si="115"/>
        <v>1.71861</v>
      </c>
      <c r="F348" s="232">
        <f t="shared" si="104"/>
        <v>1.71861</v>
      </c>
      <c r="G348" s="232">
        <f t="shared" si="105"/>
        <v>1.71861</v>
      </c>
      <c r="H348" s="232">
        <f t="shared" si="106"/>
        <v>0</v>
      </c>
      <c r="I348" s="232">
        <f>'F4.2'!X63</f>
        <v>0</v>
      </c>
      <c r="J348" s="232">
        <f>'F4.2'!AW63</f>
        <v>0</v>
      </c>
      <c r="K348" s="324"/>
      <c r="L348" s="324"/>
      <c r="M348" s="324">
        <f t="shared" si="111"/>
        <v>0</v>
      </c>
      <c r="N348" s="324">
        <f t="shared" si="108"/>
        <v>0</v>
      </c>
      <c r="O348" s="161">
        <f t="shared" si="109"/>
        <v>0</v>
      </c>
      <c r="P348" s="162">
        <f t="shared" si="110"/>
        <v>0</v>
      </c>
    </row>
    <row r="349" spans="1:16" ht="31.5" hidden="1" outlineLevel="1" x14ac:dyDescent="0.25">
      <c r="A349" s="306">
        <f>A254</f>
        <v>14.3</v>
      </c>
      <c r="B349" s="316" t="str">
        <f t="shared" si="115"/>
        <v>Retrofitting of 6.6 kv breakers of unit -3 along without door plant boards by vacuum circuit breakers.</v>
      </c>
      <c r="C349" s="306" t="str">
        <f t="shared" si="115"/>
        <v>MERC/CAPEX/2019-2020/915</v>
      </c>
      <c r="D349" s="222">
        <f t="shared" si="115"/>
        <v>43760</v>
      </c>
      <c r="E349" s="324">
        <f t="shared" si="115"/>
        <v>6.47</v>
      </c>
      <c r="F349" s="232">
        <f t="shared" si="104"/>
        <v>6.1082700000000001</v>
      </c>
      <c r="G349" s="232">
        <f t="shared" si="105"/>
        <v>6.1082700000000001</v>
      </c>
      <c r="H349" s="232">
        <f t="shared" si="106"/>
        <v>0</v>
      </c>
      <c r="I349" s="232">
        <f>'F4.2'!X64</f>
        <v>0</v>
      </c>
      <c r="J349" s="232">
        <f>'F4.2'!AW64</f>
        <v>0</v>
      </c>
      <c r="K349" s="324"/>
      <c r="L349" s="324"/>
      <c r="M349" s="324">
        <f t="shared" si="111"/>
        <v>0</v>
      </c>
      <c r="N349" s="324">
        <f t="shared" si="108"/>
        <v>0</v>
      </c>
      <c r="O349" s="161">
        <f t="shared" si="109"/>
        <v>0</v>
      </c>
      <c r="P349" s="162">
        <f t="shared" si="110"/>
        <v>0</v>
      </c>
    </row>
    <row r="350" spans="1:16" ht="15.75" hidden="1" outlineLevel="1" x14ac:dyDescent="0.25">
      <c r="A350" s="306"/>
      <c r="B350" s="316" t="str">
        <f t="shared" si="115"/>
        <v>IDC</v>
      </c>
      <c r="C350" s="306" t="str">
        <f t="shared" si="115"/>
        <v>MERC/CAPEX/2019-2020/915</v>
      </c>
      <c r="D350" s="222">
        <f t="shared" si="115"/>
        <v>43760</v>
      </c>
      <c r="E350" s="324">
        <f t="shared" si="115"/>
        <v>0</v>
      </c>
      <c r="F350" s="232">
        <f t="shared" si="104"/>
        <v>0</v>
      </c>
      <c r="G350" s="232">
        <f t="shared" si="105"/>
        <v>0</v>
      </c>
      <c r="H350" s="232">
        <f t="shared" si="106"/>
        <v>0</v>
      </c>
      <c r="I350" s="232">
        <f>'F4.2'!X65</f>
        <v>0</v>
      </c>
      <c r="J350" s="232">
        <f>'F4.2'!AW65</f>
        <v>0</v>
      </c>
      <c r="K350" s="324"/>
      <c r="L350" s="324"/>
      <c r="M350" s="324">
        <f t="shared" si="111"/>
        <v>0</v>
      </c>
      <c r="N350" s="324">
        <f t="shared" si="108"/>
        <v>0</v>
      </c>
      <c r="O350" s="161">
        <f t="shared" si="109"/>
        <v>0</v>
      </c>
      <c r="P350" s="162">
        <f t="shared" si="110"/>
        <v>0</v>
      </c>
    </row>
    <row r="351" spans="1:16" ht="47.25" hidden="1" outlineLevel="1" x14ac:dyDescent="0.25">
      <c r="A351" s="301" t="str">
        <f t="shared" ref="A351:E366" si="116">A256</f>
        <v>HO
DPR-5</v>
      </c>
      <c r="B351" s="302" t="str">
        <f t="shared" si="115"/>
        <v>Procurement of energy efficient HT motors at Bhusawal TPS, Koradi TPS, Chandrapur TPS, khaperkheda TPS, Parli TPS &amp; Paras TPS as insurance spares</v>
      </c>
      <c r="C351" s="301" t="str">
        <f t="shared" si="115"/>
        <v>MERC/TECH 1/CAPEX/20142015/01218</v>
      </c>
      <c r="D351" s="226">
        <f t="shared" si="115"/>
        <v>41968</v>
      </c>
      <c r="E351" s="232">
        <f t="shared" si="115"/>
        <v>1.91</v>
      </c>
      <c r="F351" s="232">
        <f t="shared" si="104"/>
        <v>0</v>
      </c>
      <c r="G351" s="232">
        <f t="shared" si="105"/>
        <v>0</v>
      </c>
      <c r="H351" s="232">
        <f t="shared" si="106"/>
        <v>0</v>
      </c>
      <c r="I351" s="232">
        <f>'F4.2'!X66</f>
        <v>0</v>
      </c>
      <c r="J351" s="232">
        <f>'F4.2'!AW66</f>
        <v>0</v>
      </c>
      <c r="K351" s="325"/>
      <c r="L351" s="325"/>
      <c r="M351" s="325">
        <f t="shared" si="111"/>
        <v>0</v>
      </c>
      <c r="N351" s="325">
        <f t="shared" si="108"/>
        <v>0</v>
      </c>
      <c r="O351" s="161">
        <f t="shared" si="109"/>
        <v>0</v>
      </c>
      <c r="P351" s="162">
        <f t="shared" si="110"/>
        <v>0</v>
      </c>
    </row>
    <row r="352" spans="1:16" ht="31.5" hidden="1" outlineLevel="1" x14ac:dyDescent="0.25">
      <c r="A352" s="312" t="str">
        <f t="shared" si="116"/>
        <v>HO
DPR 5.1</v>
      </c>
      <c r="B352" s="320" t="str">
        <f t="shared" si="115"/>
        <v>Bhusawal: Procurement of HT motors (Coal Mill/CEP/CWP) for U-3</v>
      </c>
      <c r="C352" s="312" t="str">
        <f t="shared" si="115"/>
        <v>MERC/TECH 1/CAPEX/20142015/01218</v>
      </c>
      <c r="D352" s="323">
        <f t="shared" si="115"/>
        <v>41968</v>
      </c>
      <c r="E352" s="322">
        <f t="shared" si="115"/>
        <v>1.91</v>
      </c>
      <c r="F352" s="232">
        <f t="shared" si="104"/>
        <v>0.69702600000000003</v>
      </c>
      <c r="G352" s="232">
        <f t="shared" si="105"/>
        <v>0.69702600000000003</v>
      </c>
      <c r="H352" s="232">
        <f t="shared" si="106"/>
        <v>0</v>
      </c>
      <c r="I352" s="232">
        <f>'F4.2'!X67</f>
        <v>0</v>
      </c>
      <c r="J352" s="232">
        <f>'F4.2'!AW67</f>
        <v>0</v>
      </c>
      <c r="K352" s="322"/>
      <c r="L352" s="322"/>
      <c r="M352" s="322">
        <f t="shared" si="111"/>
        <v>0</v>
      </c>
      <c r="N352" s="322">
        <f t="shared" si="108"/>
        <v>0</v>
      </c>
      <c r="O352" s="161">
        <f t="shared" si="109"/>
        <v>0</v>
      </c>
      <c r="P352" s="162">
        <f t="shared" si="110"/>
        <v>0</v>
      </c>
    </row>
    <row r="353" spans="1:16" ht="47.25" hidden="1" outlineLevel="1" x14ac:dyDescent="0.25">
      <c r="A353" s="301" t="str">
        <f t="shared" si="116"/>
        <v>HO
DPR 6</v>
      </c>
      <c r="B353" s="302" t="str">
        <f t="shared" si="115"/>
        <v>Supply, Installation, Commissioning and Operation &amp; Maintenance Services of Continuous Ambient Air Quality Monitoring Stations (CAAQMS) at various TPS</v>
      </c>
      <c r="C353" s="301" t="str">
        <f t="shared" si="115"/>
        <v>MERC/CAPEX/20162017/00423</v>
      </c>
      <c r="D353" s="226">
        <f t="shared" si="115"/>
        <v>42585</v>
      </c>
      <c r="E353" s="232">
        <f t="shared" si="115"/>
        <v>1.3257526714285714</v>
      </c>
      <c r="F353" s="232">
        <f t="shared" si="104"/>
        <v>0</v>
      </c>
      <c r="G353" s="232">
        <f t="shared" si="105"/>
        <v>0</v>
      </c>
      <c r="H353" s="232">
        <f t="shared" si="106"/>
        <v>0</v>
      </c>
      <c r="I353" s="232">
        <f>'F4.2'!X68</f>
        <v>0</v>
      </c>
      <c r="J353" s="232">
        <f>'F4.2'!AW68</f>
        <v>0</v>
      </c>
      <c r="K353" s="325"/>
      <c r="L353" s="325"/>
      <c r="M353" s="325">
        <f t="shared" si="111"/>
        <v>0</v>
      </c>
      <c r="N353" s="325">
        <f t="shared" si="108"/>
        <v>0</v>
      </c>
      <c r="O353" s="161">
        <f t="shared" si="109"/>
        <v>0</v>
      </c>
      <c r="P353" s="162">
        <f t="shared" si="110"/>
        <v>0</v>
      </c>
    </row>
    <row r="354" spans="1:16" ht="31.5" hidden="1" outlineLevel="1" x14ac:dyDescent="0.25">
      <c r="A354" s="312" t="str">
        <f t="shared" si="116"/>
        <v>HO
DPR 6.1</v>
      </c>
      <c r="B354" s="320" t="str">
        <f t="shared" si="116"/>
        <v>Bhusawal: Unit 2-3 (1 Nos.)</v>
      </c>
      <c r="C354" s="312" t="str">
        <f t="shared" si="116"/>
        <v>MERC/CAPEX/20162017/00423</v>
      </c>
      <c r="D354" s="326">
        <f t="shared" si="116"/>
        <v>42585</v>
      </c>
      <c r="E354" s="322">
        <f t="shared" si="116"/>
        <v>1.3257526714285714</v>
      </c>
      <c r="F354" s="232">
        <f t="shared" si="104"/>
        <v>0.9383999666666667</v>
      </c>
      <c r="G354" s="232">
        <f t="shared" si="105"/>
        <v>0.9383999666666667</v>
      </c>
      <c r="H354" s="232">
        <f t="shared" si="106"/>
        <v>0</v>
      </c>
      <c r="I354" s="232">
        <f>'F4.2'!X69</f>
        <v>0</v>
      </c>
      <c r="J354" s="232">
        <f>'F4.2'!AW69</f>
        <v>0</v>
      </c>
      <c r="K354" s="322"/>
      <c r="L354" s="322"/>
      <c r="M354" s="322">
        <f t="shared" si="111"/>
        <v>0</v>
      </c>
      <c r="N354" s="322">
        <f t="shared" si="108"/>
        <v>0</v>
      </c>
      <c r="O354" s="161">
        <f t="shared" si="109"/>
        <v>0</v>
      </c>
      <c r="P354" s="162">
        <f t="shared" si="110"/>
        <v>0</v>
      </c>
    </row>
    <row r="355" spans="1:16" ht="31.5" hidden="1" outlineLevel="1" x14ac:dyDescent="0.25">
      <c r="A355" s="301" t="str">
        <f t="shared" si="116"/>
        <v>HO
DPR 7</v>
      </c>
      <c r="B355" s="302" t="str">
        <f t="shared" si="116"/>
        <v>Installation of Real Time Online Coal-Ash Analyzer at various TPS</v>
      </c>
      <c r="C355" s="301" t="str">
        <f t="shared" si="116"/>
        <v>MERC/CAPEX/20162017/00774</v>
      </c>
      <c r="D355" s="226">
        <f t="shared" si="116"/>
        <v>42643</v>
      </c>
      <c r="E355" s="232">
        <f t="shared" si="116"/>
        <v>0</v>
      </c>
      <c r="F355" s="232">
        <f t="shared" si="104"/>
        <v>0</v>
      </c>
      <c r="G355" s="232">
        <f t="shared" si="105"/>
        <v>0</v>
      </c>
      <c r="H355" s="232">
        <f t="shared" si="106"/>
        <v>0</v>
      </c>
      <c r="I355" s="232">
        <f>'F4.2'!X70</f>
        <v>0</v>
      </c>
      <c r="J355" s="232">
        <f>'F4.2'!AW70</f>
        <v>0</v>
      </c>
      <c r="K355" s="325"/>
      <c r="L355" s="325"/>
      <c r="M355" s="325">
        <f t="shared" si="111"/>
        <v>0</v>
      </c>
      <c r="N355" s="325">
        <f t="shared" si="108"/>
        <v>0</v>
      </c>
      <c r="O355" s="161">
        <f t="shared" si="109"/>
        <v>0</v>
      </c>
      <c r="P355" s="162">
        <f t="shared" si="110"/>
        <v>0</v>
      </c>
    </row>
    <row r="356" spans="1:16" ht="31.5" hidden="1" outlineLevel="1" x14ac:dyDescent="0.25">
      <c r="A356" s="312" t="str">
        <f t="shared" si="116"/>
        <v>HO
DPR 7.1</v>
      </c>
      <c r="B356" s="320" t="str">
        <f t="shared" si="116"/>
        <v>Bhusawal: Unit 2-3</v>
      </c>
      <c r="C356" s="312" t="str">
        <f t="shared" si="116"/>
        <v>MERC/CAPEX/20162017/00774</v>
      </c>
      <c r="D356" s="326">
        <f t="shared" si="116"/>
        <v>42643</v>
      </c>
      <c r="E356" s="322">
        <f t="shared" si="116"/>
        <v>0</v>
      </c>
      <c r="F356" s="232">
        <f t="shared" si="104"/>
        <v>0</v>
      </c>
      <c r="G356" s="232">
        <f t="shared" si="105"/>
        <v>0</v>
      </c>
      <c r="H356" s="232">
        <f t="shared" si="106"/>
        <v>0</v>
      </c>
      <c r="I356" s="232">
        <f>'F4.2'!X71</f>
        <v>0</v>
      </c>
      <c r="J356" s="232">
        <f>'F4.2'!AW71</f>
        <v>0</v>
      </c>
      <c r="K356" s="322"/>
      <c r="L356" s="322"/>
      <c r="M356" s="322">
        <f t="shared" si="111"/>
        <v>0</v>
      </c>
      <c r="N356" s="322">
        <f t="shared" si="108"/>
        <v>0</v>
      </c>
      <c r="O356" s="161">
        <f t="shared" si="109"/>
        <v>0</v>
      </c>
      <c r="P356" s="162">
        <f t="shared" si="110"/>
        <v>0</v>
      </c>
    </row>
    <row r="357" spans="1:16" ht="31.5" hidden="1" outlineLevel="1" x14ac:dyDescent="0.25">
      <c r="A357" s="179" t="str">
        <f t="shared" si="116"/>
        <v>HO
DPR 13</v>
      </c>
      <c r="B357" s="180" t="str">
        <f t="shared" si="116"/>
        <v>Construction of new Administrative Building for Mahagenco at Vidyut Bhawan, Katol Road, Nagpur</v>
      </c>
      <c r="C357" s="43" t="str">
        <f t="shared" si="116"/>
        <v>MERC/CAPEX/2021-2022/MSPGCL/063</v>
      </c>
      <c r="D357" s="150">
        <f t="shared" si="116"/>
        <v>44604</v>
      </c>
      <c r="E357" s="45">
        <f t="shared" si="116"/>
        <v>57</v>
      </c>
      <c r="F357" s="102">
        <f t="shared" si="104"/>
        <v>0</v>
      </c>
      <c r="G357" s="102">
        <f t="shared" si="105"/>
        <v>0</v>
      </c>
      <c r="H357" s="102">
        <f t="shared" si="106"/>
        <v>0</v>
      </c>
      <c r="I357" s="45">
        <f>'F4.2'!X72</f>
        <v>0</v>
      </c>
      <c r="J357" s="45">
        <f>'F4.2'!AW72</f>
        <v>0</v>
      </c>
      <c r="K357" s="102"/>
      <c r="L357" s="102"/>
      <c r="M357" s="102">
        <f t="shared" ref="M357:M384" si="117">SUM(J357:L357)</f>
        <v>0</v>
      </c>
      <c r="N357" s="102">
        <f t="shared" si="108"/>
        <v>0</v>
      </c>
    </row>
    <row r="358" spans="1:16" ht="47.25" hidden="1" outlineLevel="1" x14ac:dyDescent="0.25">
      <c r="A358" s="187" t="str">
        <f t="shared" si="116"/>
        <v>HO
DPR 13.1</v>
      </c>
      <c r="B358" s="188" t="str">
        <f t="shared" si="116"/>
        <v>Construction of new Administrative Building for Mahagenco at Vidyut Bhawan, Katol Road, Nagpur</v>
      </c>
      <c r="C358" s="46" t="str">
        <f t="shared" si="116"/>
        <v>MERC/CAPEX/2021-2022/MSPGCL/063</v>
      </c>
      <c r="D358" s="152">
        <f t="shared" si="116"/>
        <v>44604</v>
      </c>
      <c r="E358" s="111">
        <f t="shared" si="116"/>
        <v>54.24</v>
      </c>
      <c r="F358" s="102">
        <f t="shared" si="104"/>
        <v>0</v>
      </c>
      <c r="G358" s="102">
        <f t="shared" si="105"/>
        <v>0</v>
      </c>
      <c r="H358" s="102">
        <f t="shared" si="106"/>
        <v>0</v>
      </c>
      <c r="I358" s="45">
        <f>'F4.2'!X73</f>
        <v>0</v>
      </c>
      <c r="J358" s="45">
        <f>'F4.2'!AW73</f>
        <v>0</v>
      </c>
      <c r="K358" s="102"/>
      <c r="L358" s="102"/>
      <c r="M358" s="102">
        <f t="shared" si="117"/>
        <v>0</v>
      </c>
      <c r="N358" s="102">
        <f t="shared" si="108"/>
        <v>0</v>
      </c>
    </row>
    <row r="359" spans="1:16" ht="31.5" hidden="1" outlineLevel="1" x14ac:dyDescent="0.25">
      <c r="A359" s="181">
        <f t="shared" si="116"/>
        <v>0</v>
      </c>
      <c r="B359" s="188" t="str">
        <f t="shared" si="116"/>
        <v>IDC</v>
      </c>
      <c r="C359" s="46" t="str">
        <f t="shared" si="116"/>
        <v>MERC/CAPEX/2021-2022/MSPGCL/063</v>
      </c>
      <c r="D359" s="152">
        <f t="shared" si="116"/>
        <v>44604</v>
      </c>
      <c r="E359" s="111">
        <f t="shared" si="116"/>
        <v>2.76</v>
      </c>
      <c r="F359" s="102">
        <f t="shared" ref="F359:F384" si="118">F264+I264</f>
        <v>0</v>
      </c>
      <c r="G359" s="102">
        <f t="shared" ref="G359:G384" si="119">G264+M264</f>
        <v>0</v>
      </c>
      <c r="H359" s="102">
        <f t="shared" ref="H359:H384" si="120">F359-G359</f>
        <v>0</v>
      </c>
      <c r="I359" s="45">
        <f>'F4.2'!X74</f>
        <v>0</v>
      </c>
      <c r="J359" s="45">
        <f>'F4.2'!AW74</f>
        <v>0</v>
      </c>
      <c r="K359" s="102"/>
      <c r="L359" s="102"/>
      <c r="M359" s="102">
        <f t="shared" si="117"/>
        <v>0</v>
      </c>
      <c r="N359" s="102">
        <f t="shared" ref="N359:N384" si="121">H359+I359-M359</f>
        <v>0</v>
      </c>
    </row>
    <row r="360" spans="1:16" ht="31.5" hidden="1" outlineLevel="1" x14ac:dyDescent="0.25">
      <c r="A360" s="179" t="str">
        <f t="shared" si="116"/>
        <v>HO
DPR 16</v>
      </c>
      <c r="B360" s="180" t="str">
        <f t="shared" si="116"/>
        <v>Centralized Monitoring Solution</v>
      </c>
      <c r="C360" s="43" t="str">
        <f t="shared" si="116"/>
        <v>MERC/CAPEX/MSPGCL/2023-24/0576</v>
      </c>
      <c r="D360" s="150">
        <f t="shared" si="116"/>
        <v>45232</v>
      </c>
      <c r="E360" s="45">
        <f t="shared" si="116"/>
        <v>69.308999999999997</v>
      </c>
      <c r="F360" s="102">
        <f t="shared" si="118"/>
        <v>0</v>
      </c>
      <c r="G360" s="102">
        <f t="shared" si="119"/>
        <v>0</v>
      </c>
      <c r="H360" s="102">
        <f t="shared" si="120"/>
        <v>0</v>
      </c>
      <c r="I360" s="45">
        <f>'F4.2'!X75</f>
        <v>0</v>
      </c>
      <c r="J360" s="45">
        <f>'F4.2'!AW75</f>
        <v>0</v>
      </c>
      <c r="K360" s="102"/>
      <c r="L360" s="102"/>
      <c r="M360" s="102">
        <f t="shared" si="117"/>
        <v>0</v>
      </c>
      <c r="N360" s="102">
        <f t="shared" si="121"/>
        <v>0</v>
      </c>
    </row>
    <row r="361" spans="1:16" ht="47.25" hidden="1" outlineLevel="1" x14ac:dyDescent="0.25">
      <c r="A361" s="187" t="str">
        <f t="shared" si="116"/>
        <v>HO
DPR 16.1</v>
      </c>
      <c r="B361" s="188" t="str">
        <f t="shared" si="116"/>
        <v>Centralized Monitoring Solution</v>
      </c>
      <c r="C361" s="46" t="str">
        <f t="shared" si="116"/>
        <v>MERC/CAPEX/MSPGCL/2023-24/0576</v>
      </c>
      <c r="D361" s="152">
        <f t="shared" si="116"/>
        <v>45232</v>
      </c>
      <c r="E361" s="111">
        <f t="shared" si="116"/>
        <v>66.009</v>
      </c>
      <c r="F361" s="102">
        <f t="shared" si="118"/>
        <v>0</v>
      </c>
      <c r="G361" s="102">
        <f t="shared" si="119"/>
        <v>0</v>
      </c>
      <c r="H361" s="102">
        <f t="shared" si="120"/>
        <v>0</v>
      </c>
      <c r="I361" s="45">
        <f>'F4.2'!X76</f>
        <v>0</v>
      </c>
      <c r="J361" s="45">
        <f>'F4.2'!AW76</f>
        <v>0</v>
      </c>
      <c r="K361" s="102"/>
      <c r="L361" s="102"/>
      <c r="M361" s="102">
        <f t="shared" si="117"/>
        <v>0</v>
      </c>
      <c r="N361" s="102">
        <f t="shared" si="121"/>
        <v>0</v>
      </c>
    </row>
    <row r="362" spans="1:16" ht="31.5" hidden="1" outlineLevel="1" x14ac:dyDescent="0.25">
      <c r="A362" s="181"/>
      <c r="B362" s="188" t="str">
        <f t="shared" si="116"/>
        <v>IDC</v>
      </c>
      <c r="C362" s="46" t="str">
        <f t="shared" si="116"/>
        <v>MERC/CAPEX/MSPGCL/2023-24/0576</v>
      </c>
      <c r="D362" s="152">
        <f t="shared" si="116"/>
        <v>45232</v>
      </c>
      <c r="E362" s="111">
        <f t="shared" si="116"/>
        <v>3.3</v>
      </c>
      <c r="F362" s="102">
        <f t="shared" si="118"/>
        <v>0</v>
      </c>
      <c r="G362" s="102">
        <f t="shared" si="119"/>
        <v>0</v>
      </c>
      <c r="H362" s="102">
        <f t="shared" si="120"/>
        <v>0</v>
      </c>
      <c r="I362" s="45">
        <f>'F4.2'!X77</f>
        <v>0</v>
      </c>
      <c r="J362" s="45">
        <f>'F4.2'!AW77</f>
        <v>0</v>
      </c>
      <c r="K362" s="102"/>
      <c r="L362" s="102"/>
      <c r="M362" s="102">
        <f t="shared" si="117"/>
        <v>0</v>
      </c>
      <c r="N362" s="102">
        <f t="shared" si="121"/>
        <v>0</v>
      </c>
    </row>
    <row r="363" spans="1:16" ht="15.75" hidden="1" outlineLevel="1" x14ac:dyDescent="0.25">
      <c r="A363" s="181"/>
      <c r="B363" s="188">
        <f t="shared" si="116"/>
        <v>0</v>
      </c>
      <c r="C363" s="46">
        <f t="shared" si="116"/>
        <v>0</v>
      </c>
      <c r="D363" s="152">
        <f t="shared" si="116"/>
        <v>0</v>
      </c>
      <c r="E363" s="111">
        <f t="shared" si="116"/>
        <v>0</v>
      </c>
      <c r="F363" s="102">
        <f t="shared" si="118"/>
        <v>0</v>
      </c>
      <c r="G363" s="102">
        <f t="shared" si="119"/>
        <v>0</v>
      </c>
      <c r="H363" s="102">
        <f t="shared" si="120"/>
        <v>0</v>
      </c>
      <c r="I363" s="45">
        <f>'F4.2'!X78</f>
        <v>0</v>
      </c>
      <c r="J363" s="45">
        <f>'F4.2'!AW78</f>
        <v>0</v>
      </c>
      <c r="K363" s="102"/>
      <c r="L363" s="102"/>
      <c r="M363" s="102">
        <f t="shared" si="117"/>
        <v>0</v>
      </c>
      <c r="N363" s="102">
        <f t="shared" si="121"/>
        <v>0</v>
      </c>
    </row>
    <row r="364" spans="1:16" ht="15.75" hidden="1" outlineLevel="1" x14ac:dyDescent="0.25">
      <c r="A364" s="181"/>
      <c r="B364" s="188">
        <f t="shared" si="116"/>
        <v>0</v>
      </c>
      <c r="C364" s="46">
        <f t="shared" si="116"/>
        <v>0</v>
      </c>
      <c r="D364" s="152">
        <f t="shared" si="116"/>
        <v>0</v>
      </c>
      <c r="E364" s="111">
        <f t="shared" si="116"/>
        <v>0</v>
      </c>
      <c r="F364" s="102">
        <f t="shared" si="118"/>
        <v>0</v>
      </c>
      <c r="G364" s="102">
        <f t="shared" si="119"/>
        <v>0</v>
      </c>
      <c r="H364" s="102">
        <f t="shared" si="120"/>
        <v>0</v>
      </c>
      <c r="I364" s="45">
        <f>'F4.2'!X79</f>
        <v>0</v>
      </c>
      <c r="J364" s="45">
        <f>'F4.2'!AW79</f>
        <v>0</v>
      </c>
      <c r="K364" s="102"/>
      <c r="L364" s="102"/>
      <c r="M364" s="102">
        <f t="shared" si="117"/>
        <v>0</v>
      </c>
      <c r="N364" s="102">
        <f t="shared" si="121"/>
        <v>0</v>
      </c>
    </row>
    <row r="365" spans="1:16" ht="15.75" hidden="1" outlineLevel="1" x14ac:dyDescent="0.25">
      <c r="A365" s="279"/>
      <c r="B365" s="289" t="str">
        <f t="shared" si="116"/>
        <v>(ii) Submitted to MERC but yet to be approved</v>
      </c>
      <c r="C365" s="43">
        <f t="shared" si="116"/>
        <v>0</v>
      </c>
      <c r="D365" s="152">
        <f t="shared" si="116"/>
        <v>0</v>
      </c>
      <c r="E365" s="111">
        <f t="shared" si="116"/>
        <v>0</v>
      </c>
      <c r="F365" s="102">
        <f t="shared" si="118"/>
        <v>0</v>
      </c>
      <c r="G365" s="102">
        <f t="shared" si="119"/>
        <v>0</v>
      </c>
      <c r="H365" s="102">
        <f t="shared" si="120"/>
        <v>0</v>
      </c>
      <c r="I365" s="45">
        <f>'F4.2'!X80</f>
        <v>0</v>
      </c>
      <c r="J365" s="45">
        <f>'F4.2'!AW80</f>
        <v>0</v>
      </c>
      <c r="K365" s="102"/>
      <c r="L365" s="102"/>
      <c r="M365" s="102">
        <f t="shared" si="117"/>
        <v>0</v>
      </c>
      <c r="N365" s="102">
        <f t="shared" si="121"/>
        <v>0</v>
      </c>
    </row>
    <row r="366" spans="1:16" ht="15.75" hidden="1" outlineLevel="1" x14ac:dyDescent="0.25">
      <c r="A366" s="279"/>
      <c r="B366" s="281">
        <f t="shared" si="116"/>
        <v>0</v>
      </c>
      <c r="C366" s="46">
        <f t="shared" si="116"/>
        <v>0</v>
      </c>
      <c r="D366" s="152">
        <f t="shared" si="116"/>
        <v>0</v>
      </c>
      <c r="E366" s="111">
        <f t="shared" si="116"/>
        <v>0</v>
      </c>
      <c r="F366" s="102">
        <f t="shared" si="118"/>
        <v>0</v>
      </c>
      <c r="G366" s="102">
        <f t="shared" si="119"/>
        <v>0</v>
      </c>
      <c r="H366" s="102">
        <f t="shared" si="120"/>
        <v>0</v>
      </c>
      <c r="I366" s="45">
        <f>'F4.2'!X81</f>
        <v>0</v>
      </c>
      <c r="J366" s="45">
        <f>'F4.2'!AW81</f>
        <v>0</v>
      </c>
      <c r="K366" s="102"/>
      <c r="L366" s="102"/>
      <c r="M366" s="102">
        <f t="shared" si="117"/>
        <v>0</v>
      </c>
      <c r="N366" s="102">
        <f t="shared" si="121"/>
        <v>0</v>
      </c>
    </row>
    <row r="367" spans="1:16" ht="15.75" hidden="1" outlineLevel="1" x14ac:dyDescent="0.25">
      <c r="A367" s="282"/>
      <c r="B367" s="289" t="str">
        <f t="shared" ref="B367:E379" si="122">B272</f>
        <v>(iii) Yet to be submitted to MERC</v>
      </c>
      <c r="C367" s="43">
        <f t="shared" si="122"/>
        <v>0</v>
      </c>
      <c r="D367" s="152">
        <f t="shared" si="122"/>
        <v>0</v>
      </c>
      <c r="E367" s="111">
        <f t="shared" si="122"/>
        <v>0</v>
      </c>
      <c r="F367" s="102">
        <f t="shared" si="118"/>
        <v>0</v>
      </c>
      <c r="G367" s="102">
        <f t="shared" si="119"/>
        <v>0</v>
      </c>
      <c r="H367" s="102">
        <f t="shared" si="120"/>
        <v>0</v>
      </c>
      <c r="I367" s="45">
        <f>'F4.2'!X82</f>
        <v>0</v>
      </c>
      <c r="J367" s="45">
        <f>'F4.2'!AW82</f>
        <v>0</v>
      </c>
      <c r="K367" s="102"/>
      <c r="L367" s="102"/>
      <c r="M367" s="102">
        <f t="shared" si="117"/>
        <v>0</v>
      </c>
      <c r="N367" s="102">
        <f t="shared" si="121"/>
        <v>0</v>
      </c>
    </row>
    <row r="368" spans="1:16" ht="18.75" hidden="1" outlineLevel="1" x14ac:dyDescent="0.25">
      <c r="A368" s="262"/>
      <c r="B368" s="283" t="str">
        <f t="shared" si="122"/>
        <v>FY 2026-27</v>
      </c>
      <c r="C368" s="43">
        <f t="shared" si="122"/>
        <v>0</v>
      </c>
      <c r="D368" s="152">
        <f t="shared" si="122"/>
        <v>0</v>
      </c>
      <c r="E368" s="111">
        <f t="shared" si="122"/>
        <v>0</v>
      </c>
      <c r="F368" s="102">
        <f t="shared" si="118"/>
        <v>0</v>
      </c>
      <c r="G368" s="102">
        <f t="shared" si="119"/>
        <v>0</v>
      </c>
      <c r="H368" s="102">
        <f t="shared" si="120"/>
        <v>0</v>
      </c>
      <c r="I368" s="45">
        <f>'F4.2'!X83</f>
        <v>0</v>
      </c>
      <c r="J368" s="45">
        <f>'F4.2'!AW83</f>
        <v>0</v>
      </c>
      <c r="K368" s="102"/>
      <c r="L368" s="102"/>
      <c r="M368" s="102">
        <f t="shared" si="117"/>
        <v>0</v>
      </c>
      <c r="N368" s="102">
        <f t="shared" si="121"/>
        <v>0</v>
      </c>
    </row>
    <row r="369" spans="1:14" ht="31.5" hidden="1" outlineLevel="1" x14ac:dyDescent="0.25">
      <c r="A369" s="284">
        <f>A274</f>
        <v>1</v>
      </c>
      <c r="B369" s="180" t="str">
        <f t="shared" si="122"/>
        <v>R&amp;M/LE for Identified Thermal units of MSPGCL  of BTPS U-3 (210 MW)</v>
      </c>
      <c r="C369" s="43">
        <f t="shared" si="122"/>
        <v>0</v>
      </c>
      <c r="D369" s="152">
        <f t="shared" si="122"/>
        <v>0</v>
      </c>
      <c r="E369" s="111">
        <f t="shared" si="122"/>
        <v>0</v>
      </c>
      <c r="F369" s="102">
        <f t="shared" si="118"/>
        <v>0</v>
      </c>
      <c r="G369" s="102">
        <f t="shared" si="119"/>
        <v>0</v>
      </c>
      <c r="H369" s="102">
        <f t="shared" si="120"/>
        <v>0</v>
      </c>
      <c r="I369" s="45">
        <f>'F4.2'!X84</f>
        <v>0</v>
      </c>
      <c r="J369" s="45">
        <f>'F4.2'!AW84</f>
        <v>0</v>
      </c>
      <c r="K369" s="102"/>
      <c r="L369" s="102"/>
      <c r="M369" s="102">
        <f t="shared" si="117"/>
        <v>0</v>
      </c>
      <c r="N369" s="102">
        <f t="shared" si="121"/>
        <v>0</v>
      </c>
    </row>
    <row r="370" spans="1:14" ht="31.5" hidden="1" outlineLevel="1" x14ac:dyDescent="0.25">
      <c r="A370" s="285">
        <f>A275</f>
        <v>1.1000000000000001</v>
      </c>
      <c r="B370" s="188" t="str">
        <f t="shared" si="122"/>
        <v>R&amp;M/LE for Identified Thermal units of MSPGCL  of BTPS U-3 (210 MW)</v>
      </c>
      <c r="C370" s="43">
        <f t="shared" si="122"/>
        <v>0</v>
      </c>
      <c r="D370" s="152">
        <f t="shared" si="122"/>
        <v>0</v>
      </c>
      <c r="E370" s="111">
        <f t="shared" si="122"/>
        <v>0</v>
      </c>
      <c r="F370" s="102">
        <f t="shared" si="118"/>
        <v>0</v>
      </c>
      <c r="G370" s="102">
        <f t="shared" si="119"/>
        <v>0</v>
      </c>
      <c r="H370" s="102">
        <f t="shared" si="120"/>
        <v>0</v>
      </c>
      <c r="I370" s="45">
        <f>'F4.2'!X85</f>
        <v>0</v>
      </c>
      <c r="J370" s="45">
        <f>'F4.2'!AW85</f>
        <v>0</v>
      </c>
      <c r="K370" s="102"/>
      <c r="L370" s="102"/>
      <c r="M370" s="102">
        <f t="shared" si="117"/>
        <v>0</v>
      </c>
      <c r="N370" s="102">
        <f t="shared" si="121"/>
        <v>0</v>
      </c>
    </row>
    <row r="371" spans="1:14" ht="15.75" hidden="1" outlineLevel="1" x14ac:dyDescent="0.25">
      <c r="A371" s="282"/>
      <c r="B371" s="183">
        <f t="shared" si="122"/>
        <v>0</v>
      </c>
      <c r="C371" s="43">
        <f t="shared" si="122"/>
        <v>0</v>
      </c>
      <c r="D371" s="152">
        <f t="shared" si="122"/>
        <v>0</v>
      </c>
      <c r="E371" s="111">
        <f t="shared" si="122"/>
        <v>0</v>
      </c>
      <c r="F371" s="102">
        <f t="shared" si="118"/>
        <v>0</v>
      </c>
      <c r="G371" s="102">
        <f t="shared" si="119"/>
        <v>0</v>
      </c>
      <c r="H371" s="102">
        <f t="shared" si="120"/>
        <v>0</v>
      </c>
      <c r="I371" s="45">
        <f>'F4.2'!X86</f>
        <v>0</v>
      </c>
      <c r="J371" s="45">
        <f>'F4.2'!AW86</f>
        <v>0</v>
      </c>
      <c r="K371" s="102"/>
      <c r="L371" s="102"/>
      <c r="M371" s="102">
        <f t="shared" si="117"/>
        <v>0</v>
      </c>
      <c r="N371" s="102">
        <f t="shared" si="121"/>
        <v>0</v>
      </c>
    </row>
    <row r="372" spans="1:14" ht="15.75" hidden="1" outlineLevel="1" x14ac:dyDescent="0.2">
      <c r="A372" s="282"/>
      <c r="B372" s="40" t="str">
        <f t="shared" si="122"/>
        <v>B) Non-DPR Schemes</v>
      </c>
      <c r="C372" s="46">
        <f t="shared" si="122"/>
        <v>0</v>
      </c>
      <c r="D372" s="152">
        <f t="shared" si="122"/>
        <v>0</v>
      </c>
      <c r="E372" s="111">
        <f t="shared" si="122"/>
        <v>0</v>
      </c>
      <c r="F372" s="95">
        <f t="shared" si="118"/>
        <v>0</v>
      </c>
      <c r="G372" s="95">
        <f t="shared" si="119"/>
        <v>0</v>
      </c>
      <c r="H372" s="95">
        <f t="shared" si="120"/>
        <v>0</v>
      </c>
      <c r="I372" s="45">
        <f>'F4.2'!X87</f>
        <v>0</v>
      </c>
      <c r="J372" s="45">
        <f>'F4.2'!AW87</f>
        <v>0</v>
      </c>
      <c r="K372" s="95"/>
      <c r="L372" s="95"/>
      <c r="M372" s="95">
        <f t="shared" si="117"/>
        <v>0</v>
      </c>
      <c r="N372" s="95">
        <f t="shared" si="121"/>
        <v>0</v>
      </c>
    </row>
    <row r="373" spans="1:14" ht="30" hidden="1" outlineLevel="1" x14ac:dyDescent="0.25">
      <c r="A373" s="282">
        <f t="shared" ref="A373:A379" si="123">A278</f>
        <v>1</v>
      </c>
      <c r="B373" s="287" t="str">
        <f t="shared" si="122"/>
        <v>Design, Supply and Installation for capacity enhancement of conveyor No. 08 at CHP210MW, BTPS.</v>
      </c>
      <c r="C373" s="46">
        <f t="shared" si="122"/>
        <v>0</v>
      </c>
      <c r="D373" s="152">
        <f t="shared" si="122"/>
        <v>0</v>
      </c>
      <c r="E373" s="111">
        <f t="shared" si="122"/>
        <v>0</v>
      </c>
      <c r="F373" s="95">
        <f t="shared" si="118"/>
        <v>1.80009</v>
      </c>
      <c r="G373" s="95">
        <f t="shared" si="119"/>
        <v>1.80009</v>
      </c>
      <c r="H373" s="95">
        <f t="shared" si="120"/>
        <v>0</v>
      </c>
      <c r="I373" s="45">
        <f>'F4.2'!X88</f>
        <v>0</v>
      </c>
      <c r="J373" s="45">
        <f>'F4.2'!AW88</f>
        <v>0</v>
      </c>
      <c r="K373" s="95"/>
      <c r="L373" s="95"/>
      <c r="M373" s="95">
        <f t="shared" si="117"/>
        <v>0</v>
      </c>
      <c r="N373" s="95">
        <f t="shared" si="121"/>
        <v>0</v>
      </c>
    </row>
    <row r="374" spans="1:14" ht="15.75" hidden="1" outlineLevel="1" x14ac:dyDescent="0.25">
      <c r="A374" s="282">
        <f t="shared" si="123"/>
        <v>2</v>
      </c>
      <c r="B374" s="183" t="str">
        <f t="shared" si="122"/>
        <v>SPEAKER &amp; PTZ CAMER</v>
      </c>
      <c r="C374" s="46">
        <f t="shared" si="122"/>
        <v>0</v>
      </c>
      <c r="D374" s="152">
        <f t="shared" si="122"/>
        <v>0</v>
      </c>
      <c r="E374" s="111">
        <f t="shared" si="122"/>
        <v>0</v>
      </c>
      <c r="F374" s="95">
        <f t="shared" si="118"/>
        <v>3.1968099999999999E-2</v>
      </c>
      <c r="G374" s="95">
        <f t="shared" si="119"/>
        <v>3.1968099999999999E-2</v>
      </c>
      <c r="H374" s="95">
        <f t="shared" si="120"/>
        <v>0</v>
      </c>
      <c r="I374" s="45">
        <f>'F4.2'!X89</f>
        <v>0</v>
      </c>
      <c r="J374" s="45">
        <f>'F4.2'!AW89</f>
        <v>0</v>
      </c>
      <c r="K374" s="95"/>
      <c r="L374" s="95"/>
      <c r="M374" s="95">
        <f t="shared" si="117"/>
        <v>0</v>
      </c>
      <c r="N374" s="95">
        <f t="shared" si="121"/>
        <v>0</v>
      </c>
    </row>
    <row r="375" spans="1:14" ht="15.75" hidden="1" outlineLevel="1" x14ac:dyDescent="0.25">
      <c r="A375" s="282">
        <f t="shared" si="123"/>
        <v>3</v>
      </c>
      <c r="B375" s="183" t="str">
        <f t="shared" si="122"/>
        <v>50 INCH TV &amp; 2TN AC</v>
      </c>
      <c r="C375" s="46">
        <f t="shared" si="122"/>
        <v>0</v>
      </c>
      <c r="D375" s="152">
        <f t="shared" si="122"/>
        <v>0</v>
      </c>
      <c r="E375" s="111">
        <f t="shared" si="122"/>
        <v>0</v>
      </c>
      <c r="F375" s="95">
        <f t="shared" si="118"/>
        <v>6.4529699999999995E-2</v>
      </c>
      <c r="G375" s="95">
        <f t="shared" si="119"/>
        <v>6.4529699999999995E-2</v>
      </c>
      <c r="H375" s="95">
        <f t="shared" si="120"/>
        <v>0</v>
      </c>
      <c r="I375" s="45">
        <f>'F4.2'!X90</f>
        <v>0</v>
      </c>
      <c r="J375" s="45">
        <f>'F4.2'!AW90</f>
        <v>0</v>
      </c>
      <c r="K375" s="95"/>
      <c r="L375" s="95"/>
      <c r="M375" s="95">
        <f t="shared" si="117"/>
        <v>0</v>
      </c>
      <c r="N375" s="95">
        <f t="shared" si="121"/>
        <v>0</v>
      </c>
    </row>
    <row r="376" spans="1:14" ht="15.75" hidden="1" outlineLevel="1" x14ac:dyDescent="0.25">
      <c r="A376" s="282">
        <f t="shared" si="123"/>
        <v>4</v>
      </c>
      <c r="B376" s="288" t="str">
        <f t="shared" si="122"/>
        <v>Fixtures &amp; Fitting (10801)</v>
      </c>
      <c r="C376" s="46">
        <f t="shared" si="122"/>
        <v>0</v>
      </c>
      <c r="D376" s="152">
        <f t="shared" si="122"/>
        <v>0</v>
      </c>
      <c r="E376" s="111">
        <f t="shared" si="122"/>
        <v>0</v>
      </c>
      <c r="F376" s="95">
        <f t="shared" si="118"/>
        <v>2.2089600000000001E-2</v>
      </c>
      <c r="G376" s="95">
        <f t="shared" si="119"/>
        <v>2.2089600000000001E-2</v>
      </c>
      <c r="H376" s="95">
        <f t="shared" si="120"/>
        <v>0</v>
      </c>
      <c r="I376" s="45">
        <f>'F4.2'!X91</f>
        <v>0</v>
      </c>
      <c r="J376" s="45">
        <f>'F4.2'!AW91</f>
        <v>0</v>
      </c>
      <c r="K376" s="95"/>
      <c r="L376" s="95"/>
      <c r="M376" s="95">
        <f t="shared" si="117"/>
        <v>0</v>
      </c>
      <c r="N376" s="95">
        <f t="shared" si="121"/>
        <v>0</v>
      </c>
    </row>
    <row r="377" spans="1:14" ht="15.75" hidden="1" outlineLevel="1" x14ac:dyDescent="0.25">
      <c r="A377" s="282">
        <f t="shared" si="123"/>
        <v>5</v>
      </c>
      <c r="B377" s="288" t="str">
        <f t="shared" si="122"/>
        <v>Office equpment (10901)</v>
      </c>
      <c r="C377" s="46">
        <f t="shared" si="122"/>
        <v>0</v>
      </c>
      <c r="D377" s="152">
        <f t="shared" si="122"/>
        <v>0</v>
      </c>
      <c r="E377" s="111">
        <f t="shared" si="122"/>
        <v>0</v>
      </c>
      <c r="F377" s="95">
        <f t="shared" si="118"/>
        <v>0.60696666700000002</v>
      </c>
      <c r="G377" s="95">
        <f t="shared" si="119"/>
        <v>0.60696666700000002</v>
      </c>
      <c r="H377" s="95">
        <f t="shared" si="120"/>
        <v>0</v>
      </c>
      <c r="I377" s="45">
        <f>'F4.2'!X92</f>
        <v>0</v>
      </c>
      <c r="J377" s="45">
        <f>'F4.2'!AW92</f>
        <v>0</v>
      </c>
      <c r="K377" s="95"/>
      <c r="L377" s="95"/>
      <c r="M377" s="95">
        <f t="shared" si="117"/>
        <v>0</v>
      </c>
      <c r="N377" s="95">
        <f t="shared" si="121"/>
        <v>0</v>
      </c>
    </row>
    <row r="378" spans="1:14" ht="15.75" hidden="1" outlineLevel="1" x14ac:dyDescent="0.25">
      <c r="A378" s="282">
        <f t="shared" si="123"/>
        <v>6</v>
      </c>
      <c r="B378" s="183" t="str">
        <f t="shared" si="122"/>
        <v>Gearboxes for CHP Elecon Make</v>
      </c>
      <c r="C378" s="46">
        <f t="shared" si="122"/>
        <v>0</v>
      </c>
      <c r="D378" s="152">
        <f t="shared" si="122"/>
        <v>0</v>
      </c>
      <c r="E378" s="111">
        <f t="shared" si="122"/>
        <v>0</v>
      </c>
      <c r="F378" s="95">
        <f t="shared" si="118"/>
        <v>0.345735079</v>
      </c>
      <c r="G378" s="95">
        <f t="shared" si="119"/>
        <v>0.345735079</v>
      </c>
      <c r="H378" s="95">
        <f t="shared" si="120"/>
        <v>0</v>
      </c>
      <c r="I378" s="45">
        <f>'F4.2'!X93</f>
        <v>0</v>
      </c>
      <c r="J378" s="45">
        <f>'F4.2'!AW93</f>
        <v>0</v>
      </c>
      <c r="K378" s="95"/>
      <c r="L378" s="95"/>
      <c r="M378" s="95">
        <f t="shared" si="117"/>
        <v>0</v>
      </c>
      <c r="N378" s="95">
        <f t="shared" si="121"/>
        <v>0</v>
      </c>
    </row>
    <row r="379" spans="1:14" ht="15.75" hidden="1" outlineLevel="1" x14ac:dyDescent="0.25">
      <c r="A379" s="282">
        <f t="shared" si="123"/>
        <v>7</v>
      </c>
      <c r="B379" s="190" t="str">
        <f t="shared" si="122"/>
        <v>General Assets</v>
      </c>
      <c r="C379" s="46">
        <f t="shared" si="122"/>
        <v>0</v>
      </c>
      <c r="D379" s="152">
        <f t="shared" si="122"/>
        <v>0</v>
      </c>
      <c r="E379" s="111">
        <f t="shared" si="122"/>
        <v>0</v>
      </c>
      <c r="F379" s="95">
        <f t="shared" si="118"/>
        <v>0</v>
      </c>
      <c r="G379" s="95">
        <f t="shared" si="119"/>
        <v>0</v>
      </c>
      <c r="H379" s="95">
        <f t="shared" si="120"/>
        <v>0</v>
      </c>
      <c r="I379" s="45">
        <f>'F4.2'!X94</f>
        <v>0</v>
      </c>
      <c r="J379" s="45">
        <f>'F4.2'!AW94</f>
        <v>0</v>
      </c>
      <c r="K379" s="95"/>
      <c r="L379" s="95"/>
      <c r="M379" s="95">
        <f t="shared" si="117"/>
        <v>0</v>
      </c>
      <c r="N379" s="95">
        <f t="shared" si="121"/>
        <v>0</v>
      </c>
    </row>
    <row r="380" spans="1:14" ht="15.75" hidden="1" outlineLevel="1" x14ac:dyDescent="0.25">
      <c r="A380" s="282">
        <f t="shared" ref="A380:E380" si="124">A285</f>
        <v>8</v>
      </c>
      <c r="B380" s="190" t="str">
        <f t="shared" si="124"/>
        <v>Furniture &amp; Fixture</v>
      </c>
      <c r="C380" s="46">
        <f t="shared" si="124"/>
        <v>0</v>
      </c>
      <c r="D380" s="152">
        <f t="shared" si="124"/>
        <v>0</v>
      </c>
      <c r="E380" s="111">
        <f t="shared" si="124"/>
        <v>0</v>
      </c>
      <c r="F380" s="95">
        <f t="shared" si="118"/>
        <v>3.4999940000000002E-3</v>
      </c>
      <c r="G380" s="95">
        <f t="shared" si="119"/>
        <v>9.3499994000000003E-2</v>
      </c>
      <c r="H380" s="95">
        <f t="shared" si="120"/>
        <v>-0.09</v>
      </c>
      <c r="I380" s="45">
        <f>'F4.2'!X95</f>
        <v>0</v>
      </c>
      <c r="J380" s="45">
        <f>'F4.2'!AW95</f>
        <v>0</v>
      </c>
      <c r="K380" s="95"/>
      <c r="L380" s="95"/>
      <c r="M380" s="95">
        <f t="shared" si="117"/>
        <v>0</v>
      </c>
      <c r="N380" s="95">
        <f t="shared" si="121"/>
        <v>-0.09</v>
      </c>
    </row>
    <row r="381" spans="1:14" ht="15.75" hidden="1" outlineLevel="1" x14ac:dyDescent="0.25">
      <c r="A381" s="282">
        <f t="shared" ref="A381:E381" si="125">A286</f>
        <v>9</v>
      </c>
      <c r="B381" s="190" t="str">
        <f t="shared" si="125"/>
        <v xml:space="preserve">Office Equipment </v>
      </c>
      <c r="C381" s="46">
        <f t="shared" si="125"/>
        <v>0</v>
      </c>
      <c r="D381" s="152">
        <f t="shared" si="125"/>
        <v>0</v>
      </c>
      <c r="E381" s="111">
        <f t="shared" si="125"/>
        <v>0</v>
      </c>
      <c r="F381" s="95">
        <f t="shared" si="118"/>
        <v>0.258863014</v>
      </c>
      <c r="G381" s="95">
        <f t="shared" si="119"/>
        <v>0.258863014</v>
      </c>
      <c r="H381" s="95">
        <f t="shared" si="120"/>
        <v>0</v>
      </c>
      <c r="I381" s="45">
        <f>'F4.2'!X96</f>
        <v>0</v>
      </c>
      <c r="J381" s="45">
        <f>'F4.2'!AW96</f>
        <v>0</v>
      </c>
      <c r="K381" s="95"/>
      <c r="L381" s="95"/>
      <c r="M381" s="95">
        <f t="shared" si="117"/>
        <v>0</v>
      </c>
      <c r="N381" s="95">
        <f t="shared" si="121"/>
        <v>0</v>
      </c>
    </row>
    <row r="382" spans="1:14" ht="15.75" hidden="1" outlineLevel="1" x14ac:dyDescent="0.25">
      <c r="A382" s="282">
        <f t="shared" ref="A382:E382" si="126">A287</f>
        <v>10</v>
      </c>
      <c r="B382" s="190" t="str">
        <f t="shared" si="126"/>
        <v>Furniture &amp; Fixture</v>
      </c>
      <c r="C382" s="46">
        <f t="shared" si="126"/>
        <v>0</v>
      </c>
      <c r="D382" s="152">
        <f t="shared" si="126"/>
        <v>0</v>
      </c>
      <c r="E382" s="111">
        <f t="shared" si="126"/>
        <v>0</v>
      </c>
      <c r="F382" s="95">
        <f t="shared" si="118"/>
        <v>0.20719743600000001</v>
      </c>
      <c r="G382" s="95">
        <f t="shared" si="119"/>
        <v>0.20719743600000001</v>
      </c>
      <c r="H382" s="95">
        <f t="shared" si="120"/>
        <v>0</v>
      </c>
      <c r="I382" s="45">
        <f>'F4.2'!X97</f>
        <v>0</v>
      </c>
      <c r="J382" s="45">
        <f>'F4.2'!AW97</f>
        <v>0</v>
      </c>
      <c r="K382" s="95"/>
      <c r="L382" s="95"/>
      <c r="M382" s="95">
        <f t="shared" si="117"/>
        <v>0</v>
      </c>
      <c r="N382" s="95">
        <f t="shared" si="121"/>
        <v>0</v>
      </c>
    </row>
    <row r="383" spans="1:14" s="278" customFormat="1" ht="15.75" hidden="1" outlineLevel="1" x14ac:dyDescent="0.25">
      <c r="A383" s="282">
        <f t="shared" ref="A383:E383" si="127">A288</f>
        <v>11</v>
      </c>
      <c r="B383" s="190" t="str">
        <f t="shared" si="127"/>
        <v xml:space="preserve">Office Equipment </v>
      </c>
      <c r="C383" s="46">
        <f t="shared" si="127"/>
        <v>0</v>
      </c>
      <c r="D383" s="152">
        <f t="shared" si="127"/>
        <v>0</v>
      </c>
      <c r="E383" s="111">
        <f t="shared" si="127"/>
        <v>0</v>
      </c>
      <c r="F383" s="95">
        <f t="shared" si="118"/>
        <v>6.3896999999999999E-3</v>
      </c>
      <c r="G383" s="95">
        <f t="shared" si="119"/>
        <v>6.3896999999999999E-3</v>
      </c>
      <c r="H383" s="95">
        <f t="shared" si="120"/>
        <v>0</v>
      </c>
      <c r="I383" s="45">
        <f>'F4.2'!X98</f>
        <v>0</v>
      </c>
      <c r="J383" s="45">
        <f>'F4.2'!AW98</f>
        <v>0</v>
      </c>
      <c r="K383" s="95"/>
      <c r="L383" s="95"/>
      <c r="M383" s="95">
        <f t="shared" si="117"/>
        <v>0</v>
      </c>
      <c r="N383" s="95">
        <f t="shared" si="121"/>
        <v>0</v>
      </c>
    </row>
    <row r="384" spans="1:14" s="278" customFormat="1" ht="16.5" hidden="1" outlineLevel="1" thickBot="1" x14ac:dyDescent="0.3">
      <c r="A384" s="282">
        <f t="shared" ref="A384:E384" si="128">A289</f>
        <v>12</v>
      </c>
      <c r="B384" s="190" t="str">
        <f t="shared" si="128"/>
        <v>Land</v>
      </c>
      <c r="C384" s="46">
        <f t="shared" si="128"/>
        <v>0</v>
      </c>
      <c r="D384" s="152">
        <f t="shared" si="128"/>
        <v>0</v>
      </c>
      <c r="E384" s="111">
        <f t="shared" si="128"/>
        <v>0</v>
      </c>
      <c r="F384" s="95">
        <f t="shared" si="118"/>
        <v>0</v>
      </c>
      <c r="G384" s="95">
        <f t="shared" si="119"/>
        <v>0.19434199999999999</v>
      </c>
      <c r="H384" s="95">
        <f t="shared" si="120"/>
        <v>-0.19434199999999999</v>
      </c>
      <c r="I384" s="45">
        <f>'F4.2'!X99</f>
        <v>0</v>
      </c>
      <c r="J384" s="45">
        <f>'F4.2'!AW99</f>
        <v>0</v>
      </c>
      <c r="K384" s="95"/>
      <c r="L384" s="95"/>
      <c r="M384" s="95">
        <f t="shared" si="117"/>
        <v>0</v>
      </c>
      <c r="N384" s="95">
        <f t="shared" si="121"/>
        <v>-0.19434199999999999</v>
      </c>
    </row>
    <row r="385" spans="1:16" ht="16.5" collapsed="1" thickBot="1" x14ac:dyDescent="0.3">
      <c r="A385" s="97"/>
      <c r="B385" s="98" t="str">
        <f>B290</f>
        <v>Total</v>
      </c>
      <c r="C385" s="88"/>
      <c r="D385" s="158"/>
      <c r="E385" s="99"/>
      <c r="F385" s="99">
        <f>SUM(F295:F384)</f>
        <v>62.372835094641879</v>
      </c>
      <c r="G385" s="99">
        <f t="shared" ref="G385:N385" si="129">SUM(G295:G384)</f>
        <v>62.657177094641874</v>
      </c>
      <c r="H385" s="99">
        <f t="shared" si="129"/>
        <v>-0.28434199999999998</v>
      </c>
      <c r="I385" s="99">
        <f t="shared" si="129"/>
        <v>0</v>
      </c>
      <c r="J385" s="99">
        <f t="shared" si="129"/>
        <v>0</v>
      </c>
      <c r="K385" s="99">
        <f t="shared" si="129"/>
        <v>0</v>
      </c>
      <c r="L385" s="99">
        <f t="shared" si="129"/>
        <v>0</v>
      </c>
      <c r="M385" s="99">
        <f t="shared" si="129"/>
        <v>0</v>
      </c>
      <c r="N385" s="99">
        <f t="shared" si="129"/>
        <v>-0.28434199999999998</v>
      </c>
    </row>
    <row r="387" spans="1:16" ht="15.75" thickBot="1" x14ac:dyDescent="0.3">
      <c r="A387" s="94"/>
      <c r="B387" s="81" t="s">
        <v>234</v>
      </c>
      <c r="C387" s="86"/>
      <c r="D387" s="156"/>
      <c r="E387" s="95"/>
      <c r="F387" s="95"/>
      <c r="G387" s="95"/>
      <c r="H387" s="95"/>
      <c r="I387" s="95"/>
      <c r="J387" s="95"/>
      <c r="K387" s="95"/>
      <c r="L387" s="95"/>
      <c r="M387" s="95"/>
      <c r="N387" s="95"/>
    </row>
    <row r="388" spans="1:16" ht="15.75" hidden="1" outlineLevel="1" x14ac:dyDescent="0.25">
      <c r="A388" s="279"/>
      <c r="B388" s="116" t="str">
        <f t="shared" ref="B388" si="130">B293</f>
        <v>a) DPR Schemes</v>
      </c>
      <c r="C388" s="86"/>
      <c r="D388" s="156"/>
      <c r="E388" s="95"/>
      <c r="F388" s="95"/>
      <c r="G388" s="95"/>
      <c r="H388" s="95"/>
      <c r="I388" s="95"/>
      <c r="J388" s="95"/>
      <c r="K388" s="95"/>
      <c r="L388" s="95"/>
      <c r="M388" s="95"/>
      <c r="N388" s="95"/>
    </row>
    <row r="389" spans="1:16" hidden="1" outlineLevel="1" x14ac:dyDescent="0.25">
      <c r="A389" s="279"/>
      <c r="B389" s="281" t="str">
        <f t="shared" ref="B389" si="131">B294</f>
        <v>(i) In-principle approved by MERC</v>
      </c>
      <c r="C389" s="87"/>
      <c r="D389" s="157"/>
      <c r="E389" s="95"/>
      <c r="F389" s="95"/>
      <c r="G389" s="95"/>
      <c r="H389" s="95"/>
      <c r="I389" s="95"/>
      <c r="J389" s="95"/>
      <c r="K389" s="95"/>
      <c r="L389" s="95"/>
      <c r="M389" s="95"/>
      <c r="N389" s="95"/>
    </row>
    <row r="390" spans="1:16" ht="31.5" hidden="1" outlineLevel="1" x14ac:dyDescent="0.25">
      <c r="A390" s="301">
        <f>A295</f>
        <v>1</v>
      </c>
      <c r="B390" s="302" t="str">
        <f t="shared" ref="B390:E390" si="132">B295</f>
        <v>Replacement of economizer &amp; LTSH coils at Unit # 2</v>
      </c>
      <c r="C390" s="301" t="str">
        <f t="shared" si="132"/>
        <v>MERC/CAPEX/20122013/00179</v>
      </c>
      <c r="D390" s="226">
        <f t="shared" si="132"/>
        <v>41022</v>
      </c>
      <c r="E390" s="232">
        <f t="shared" si="132"/>
        <v>10.177999999999999</v>
      </c>
      <c r="F390" s="232">
        <f t="shared" ref="F390:F453" si="133">F295+I295</f>
        <v>0</v>
      </c>
      <c r="G390" s="232">
        <f t="shared" ref="G390:G453" si="134">G295+M295</f>
        <v>0</v>
      </c>
      <c r="H390" s="232">
        <f t="shared" ref="H390:H453" si="135">F390-G390</f>
        <v>0</v>
      </c>
      <c r="I390" s="232">
        <f>'F4.2'!Y10</f>
        <v>0</v>
      </c>
      <c r="J390" s="232">
        <f>'F4.2'!AX10</f>
        <v>0</v>
      </c>
      <c r="K390" s="232"/>
      <c r="L390" s="232"/>
      <c r="M390" s="232">
        <f t="shared" ref="M390" si="136">SUM(J390:L390)</f>
        <v>0</v>
      </c>
      <c r="N390" s="232">
        <f t="shared" ref="N390:N453" si="137">H390+I390-M390</f>
        <v>0</v>
      </c>
      <c r="O390" s="161">
        <f t="shared" ref="O390:O451" si="138">MAX(0,IF(M390=0,0,IF(G390+M390&lt;E390,M390,E390-G390)))</f>
        <v>0</v>
      </c>
      <c r="P390" s="162">
        <f t="shared" ref="P390:P451" si="139">M390-O390</f>
        <v>0</v>
      </c>
    </row>
    <row r="391" spans="1:16" ht="31.5" hidden="1" outlineLevel="1" x14ac:dyDescent="0.25">
      <c r="A391" s="306">
        <f>A296</f>
        <v>1.1000000000000001</v>
      </c>
      <c r="B391" s="307" t="str">
        <f t="shared" ref="B391:E391" si="140">B296</f>
        <v>Replacement of Economiser Coil</v>
      </c>
      <c r="C391" s="306" t="str">
        <f t="shared" si="140"/>
        <v>MERC/CAPEX/20122013/00179</v>
      </c>
      <c r="D391" s="222">
        <f t="shared" si="140"/>
        <v>41022</v>
      </c>
      <c r="E391" s="310">
        <f t="shared" si="140"/>
        <v>3.524</v>
      </c>
      <c r="F391" s="232">
        <f t="shared" si="133"/>
        <v>3.47</v>
      </c>
      <c r="G391" s="232">
        <f t="shared" si="134"/>
        <v>3.47</v>
      </c>
      <c r="H391" s="232">
        <f t="shared" si="135"/>
        <v>0</v>
      </c>
      <c r="I391" s="232">
        <f>'F4.2'!Y11</f>
        <v>0</v>
      </c>
      <c r="J391" s="232">
        <f>'F4.2'!AX11</f>
        <v>0</v>
      </c>
      <c r="K391" s="310"/>
      <c r="L391" s="310"/>
      <c r="M391" s="310">
        <f t="shared" ref="M391:M451" si="141">SUM(J391:L391)</f>
        <v>0</v>
      </c>
      <c r="N391" s="310">
        <f t="shared" si="137"/>
        <v>0</v>
      </c>
      <c r="O391" s="161">
        <f t="shared" si="138"/>
        <v>0</v>
      </c>
      <c r="P391" s="162">
        <f t="shared" si="139"/>
        <v>0</v>
      </c>
    </row>
    <row r="392" spans="1:16" ht="31.5" hidden="1" outlineLevel="1" x14ac:dyDescent="0.25">
      <c r="A392" s="306"/>
      <c r="B392" s="307" t="str">
        <f t="shared" ref="B392:E392" si="142">B297</f>
        <v>IDC</v>
      </c>
      <c r="C392" s="306" t="str">
        <f t="shared" si="142"/>
        <v>MERC/CAPEX/20122013/00179</v>
      </c>
      <c r="D392" s="222">
        <f t="shared" si="142"/>
        <v>41022</v>
      </c>
      <c r="E392" s="310">
        <f t="shared" si="142"/>
        <v>0.20300000000000001</v>
      </c>
      <c r="F392" s="232">
        <f t="shared" si="133"/>
        <v>0</v>
      </c>
      <c r="G392" s="232">
        <f t="shared" si="134"/>
        <v>0</v>
      </c>
      <c r="H392" s="232">
        <f t="shared" si="135"/>
        <v>0</v>
      </c>
      <c r="I392" s="232">
        <f>'F4.2'!Y12</f>
        <v>0</v>
      </c>
      <c r="J392" s="232">
        <f>'F4.2'!AX12</f>
        <v>0</v>
      </c>
      <c r="K392" s="310"/>
      <c r="L392" s="310"/>
      <c r="M392" s="310">
        <f t="shared" si="141"/>
        <v>0</v>
      </c>
      <c r="N392" s="310">
        <f t="shared" si="137"/>
        <v>0</v>
      </c>
      <c r="O392" s="161">
        <f t="shared" si="138"/>
        <v>0</v>
      </c>
      <c r="P392" s="162">
        <f t="shared" si="139"/>
        <v>0</v>
      </c>
    </row>
    <row r="393" spans="1:16" ht="31.5" hidden="1" outlineLevel="1" x14ac:dyDescent="0.25">
      <c r="A393" s="306">
        <f>A298</f>
        <v>1.2</v>
      </c>
      <c r="B393" s="307" t="str">
        <f t="shared" ref="B393:E393" si="143">B298</f>
        <v>Replacement of LTSH Coil</v>
      </c>
      <c r="C393" s="306" t="str">
        <f t="shared" si="143"/>
        <v>MERC/CAPEX/20122013/00179</v>
      </c>
      <c r="D393" s="222">
        <f t="shared" si="143"/>
        <v>41022</v>
      </c>
      <c r="E393" s="310">
        <f t="shared" si="143"/>
        <v>6.0940000000000003</v>
      </c>
      <c r="F393" s="232">
        <f t="shared" si="133"/>
        <v>5.32</v>
      </c>
      <c r="G393" s="232">
        <f t="shared" si="134"/>
        <v>5.32</v>
      </c>
      <c r="H393" s="232">
        <f t="shared" si="135"/>
        <v>0</v>
      </c>
      <c r="I393" s="232">
        <f>'F4.2'!Y13</f>
        <v>0</v>
      </c>
      <c r="J393" s="232">
        <f>'F4.2'!AX13</f>
        <v>0</v>
      </c>
      <c r="K393" s="310"/>
      <c r="L393" s="310"/>
      <c r="M393" s="310">
        <f t="shared" si="141"/>
        <v>0</v>
      </c>
      <c r="N393" s="310">
        <f t="shared" si="137"/>
        <v>0</v>
      </c>
      <c r="O393" s="161">
        <f t="shared" si="138"/>
        <v>0</v>
      </c>
      <c r="P393" s="162">
        <f t="shared" si="139"/>
        <v>0</v>
      </c>
    </row>
    <row r="394" spans="1:16" ht="31.5" hidden="1" outlineLevel="1" x14ac:dyDescent="0.25">
      <c r="A394" s="306"/>
      <c r="B394" s="307" t="str">
        <f t="shared" ref="B394:E394" si="144">B299</f>
        <v>IDC</v>
      </c>
      <c r="C394" s="306" t="str">
        <f t="shared" si="144"/>
        <v>MERC/CAPEX/20122013/00179</v>
      </c>
      <c r="D394" s="222">
        <f t="shared" si="144"/>
        <v>41022</v>
      </c>
      <c r="E394" s="310">
        <f t="shared" si="144"/>
        <v>0.35699999999999998</v>
      </c>
      <c r="F394" s="232">
        <f t="shared" si="133"/>
        <v>0</v>
      </c>
      <c r="G394" s="232">
        <f t="shared" si="134"/>
        <v>0</v>
      </c>
      <c r="H394" s="232">
        <f t="shared" si="135"/>
        <v>0</v>
      </c>
      <c r="I394" s="232">
        <f>'F4.2'!Y14</f>
        <v>0</v>
      </c>
      <c r="J394" s="232">
        <f>'F4.2'!AX14</f>
        <v>0</v>
      </c>
      <c r="K394" s="310"/>
      <c r="L394" s="310"/>
      <c r="M394" s="310">
        <f t="shared" si="141"/>
        <v>0</v>
      </c>
      <c r="N394" s="310">
        <f t="shared" si="137"/>
        <v>0</v>
      </c>
      <c r="O394" s="161">
        <f t="shared" si="138"/>
        <v>0</v>
      </c>
      <c r="P394" s="162">
        <f t="shared" si="139"/>
        <v>0</v>
      </c>
    </row>
    <row r="395" spans="1:16" ht="31.5" hidden="1" outlineLevel="1" x14ac:dyDescent="0.25">
      <c r="A395" s="301">
        <f t="shared" ref="A395:E402" si="145">A300</f>
        <v>2</v>
      </c>
      <c r="B395" s="302" t="str">
        <f t="shared" si="145"/>
        <v>Boiler and Turbine improvement
(Station Heat Rate Improvement)</v>
      </c>
      <c r="C395" s="301" t="str">
        <f t="shared" si="145"/>
        <v>MERC/TECH 1/CAPEX/20122013/02325</v>
      </c>
      <c r="D395" s="226">
        <f t="shared" si="145"/>
        <v>41285</v>
      </c>
      <c r="E395" s="232">
        <f t="shared" si="145"/>
        <v>16.783805100000002</v>
      </c>
      <c r="F395" s="232">
        <f t="shared" si="133"/>
        <v>0</v>
      </c>
      <c r="G395" s="232">
        <f t="shared" si="134"/>
        <v>0</v>
      </c>
      <c r="H395" s="232">
        <f t="shared" si="135"/>
        <v>0</v>
      </c>
      <c r="I395" s="232">
        <f>'F4.2'!Y15</f>
        <v>0</v>
      </c>
      <c r="J395" s="232">
        <f>'F4.2'!AX15</f>
        <v>0</v>
      </c>
      <c r="K395" s="232"/>
      <c r="L395" s="232"/>
      <c r="M395" s="232">
        <f t="shared" si="141"/>
        <v>0</v>
      </c>
      <c r="N395" s="232">
        <f t="shared" si="137"/>
        <v>0</v>
      </c>
      <c r="O395" s="161">
        <f t="shared" si="138"/>
        <v>0</v>
      </c>
      <c r="P395" s="162">
        <f t="shared" si="139"/>
        <v>0</v>
      </c>
    </row>
    <row r="396" spans="1:16" ht="31.5" hidden="1" outlineLevel="1" x14ac:dyDescent="0.25">
      <c r="A396" s="306">
        <f t="shared" si="145"/>
        <v>2.1</v>
      </c>
      <c r="B396" s="307" t="str">
        <f t="shared" si="145"/>
        <v>Vent condenser performance improvement by replacement of eroded tube nest by unit 3.</v>
      </c>
      <c r="C396" s="306" t="str">
        <f t="shared" si="145"/>
        <v>MERC/TECH 1/CAPEX/20122013/02325</v>
      </c>
      <c r="D396" s="222">
        <f t="shared" si="145"/>
        <v>41285</v>
      </c>
      <c r="E396" s="310">
        <f t="shared" si="145"/>
        <v>0.28599999999999998</v>
      </c>
      <c r="F396" s="232">
        <f t="shared" si="133"/>
        <v>0</v>
      </c>
      <c r="G396" s="232">
        <f t="shared" si="134"/>
        <v>0</v>
      </c>
      <c r="H396" s="232">
        <f t="shared" si="135"/>
        <v>0</v>
      </c>
      <c r="I396" s="232">
        <f>'F4.2'!Y16</f>
        <v>0</v>
      </c>
      <c r="J396" s="232">
        <f>'F4.2'!AX16</f>
        <v>0</v>
      </c>
      <c r="K396" s="310"/>
      <c r="L396" s="310"/>
      <c r="M396" s="310">
        <f t="shared" si="141"/>
        <v>0</v>
      </c>
      <c r="N396" s="310">
        <f t="shared" si="137"/>
        <v>0</v>
      </c>
      <c r="O396" s="161">
        <f t="shared" si="138"/>
        <v>0</v>
      </c>
      <c r="P396" s="162">
        <f t="shared" si="139"/>
        <v>0</v>
      </c>
    </row>
    <row r="397" spans="1:16" ht="31.5" hidden="1" outlineLevel="1" x14ac:dyDescent="0.25">
      <c r="A397" s="306">
        <f t="shared" si="145"/>
        <v>2.2000000000000002</v>
      </c>
      <c r="B397" s="307" t="str">
        <f t="shared" si="145"/>
        <v>Replacement of major extraction valves &amp;NRVs of unit 3</v>
      </c>
      <c r="C397" s="306" t="str">
        <f t="shared" si="145"/>
        <v>MERC/TECH 1/CAPEX/20122013/02325</v>
      </c>
      <c r="D397" s="222">
        <f t="shared" si="145"/>
        <v>41285</v>
      </c>
      <c r="E397" s="310">
        <f t="shared" si="145"/>
        <v>0.51900000000000002</v>
      </c>
      <c r="F397" s="232">
        <f t="shared" si="133"/>
        <v>0</v>
      </c>
      <c r="G397" s="232">
        <f t="shared" si="134"/>
        <v>0</v>
      </c>
      <c r="H397" s="232">
        <f t="shared" si="135"/>
        <v>0</v>
      </c>
      <c r="I397" s="232">
        <f>'F4.2'!Y17</f>
        <v>0</v>
      </c>
      <c r="J397" s="232">
        <f>'F4.2'!AX17</f>
        <v>0</v>
      </c>
      <c r="K397" s="310"/>
      <c r="L397" s="310"/>
      <c r="M397" s="310">
        <f t="shared" si="141"/>
        <v>0</v>
      </c>
      <c r="N397" s="310">
        <f t="shared" si="137"/>
        <v>0</v>
      </c>
      <c r="O397" s="161">
        <f t="shared" si="138"/>
        <v>0</v>
      </c>
      <c r="P397" s="162">
        <f t="shared" si="139"/>
        <v>0</v>
      </c>
    </row>
    <row r="398" spans="1:16" ht="31.5" hidden="1" outlineLevel="1" x14ac:dyDescent="0.25">
      <c r="A398" s="306">
        <f t="shared" si="145"/>
        <v>2.2999999999999998</v>
      </c>
      <c r="B398" s="307" t="str">
        <f t="shared" si="145"/>
        <v>60% replacement of boiler skin insulation (Unit 2)</v>
      </c>
      <c r="C398" s="306" t="str">
        <f t="shared" si="145"/>
        <v>MERC/TECH 1/CAPEX/20122013/02325</v>
      </c>
      <c r="D398" s="222">
        <f t="shared" si="145"/>
        <v>41285</v>
      </c>
      <c r="E398" s="310">
        <f t="shared" si="145"/>
        <v>0.29299999999999998</v>
      </c>
      <c r="F398" s="232">
        <f t="shared" si="133"/>
        <v>0</v>
      </c>
      <c r="G398" s="232">
        <f t="shared" si="134"/>
        <v>0</v>
      </c>
      <c r="H398" s="232">
        <f t="shared" si="135"/>
        <v>0</v>
      </c>
      <c r="I398" s="232">
        <f>'F4.2'!Y18</f>
        <v>0</v>
      </c>
      <c r="J398" s="232">
        <f>'F4.2'!AX18</f>
        <v>0</v>
      </c>
      <c r="K398" s="310"/>
      <c r="L398" s="310"/>
      <c r="M398" s="310">
        <f t="shared" si="141"/>
        <v>0</v>
      </c>
      <c r="N398" s="310">
        <f t="shared" si="137"/>
        <v>0</v>
      </c>
      <c r="O398" s="161">
        <f t="shared" si="138"/>
        <v>0</v>
      </c>
      <c r="P398" s="162">
        <f t="shared" si="139"/>
        <v>0</v>
      </c>
    </row>
    <row r="399" spans="1:16" ht="31.5" hidden="1" outlineLevel="1" x14ac:dyDescent="0.25">
      <c r="A399" s="306">
        <f t="shared" si="145"/>
        <v>2.4</v>
      </c>
      <c r="B399" s="307" t="str">
        <f t="shared" si="145"/>
        <v>Replacement of DM make up ( unit 3) and GSH water pump.( units 2 &amp;3)</v>
      </c>
      <c r="C399" s="306" t="str">
        <f t="shared" si="145"/>
        <v>MERC/TECH 1/CAPEX/20122013/02325</v>
      </c>
      <c r="D399" s="222">
        <f t="shared" si="145"/>
        <v>41285</v>
      </c>
      <c r="E399" s="310">
        <f t="shared" si="145"/>
        <v>0.20599999999999999</v>
      </c>
      <c r="F399" s="232">
        <f t="shared" si="133"/>
        <v>0.26354099999999997</v>
      </c>
      <c r="G399" s="232">
        <f t="shared" si="134"/>
        <v>0.26354099999999997</v>
      </c>
      <c r="H399" s="232">
        <f t="shared" si="135"/>
        <v>0</v>
      </c>
      <c r="I399" s="232">
        <f>'F4.2'!Y19</f>
        <v>0</v>
      </c>
      <c r="J399" s="232">
        <f>'F4.2'!AX19</f>
        <v>0</v>
      </c>
      <c r="K399" s="310"/>
      <c r="L399" s="310"/>
      <c r="M399" s="310">
        <f t="shared" si="141"/>
        <v>0</v>
      </c>
      <c r="N399" s="310">
        <f t="shared" si="137"/>
        <v>0</v>
      </c>
      <c r="O399" s="161">
        <f t="shared" si="138"/>
        <v>0</v>
      </c>
      <c r="P399" s="162">
        <f t="shared" si="139"/>
        <v>0</v>
      </c>
    </row>
    <row r="400" spans="1:16" ht="31.5" hidden="1" outlineLevel="1" x14ac:dyDescent="0.25">
      <c r="A400" s="306">
        <f t="shared" si="145"/>
        <v>2.5</v>
      </c>
      <c r="B400" s="307" t="str">
        <f t="shared" si="145"/>
        <v>Replacement of LTSH coils (unit 3)</v>
      </c>
      <c r="C400" s="306" t="str">
        <f t="shared" si="145"/>
        <v>MERC/TECH 1/CAPEX/20122013/02325</v>
      </c>
      <c r="D400" s="222">
        <f t="shared" si="145"/>
        <v>41285</v>
      </c>
      <c r="E400" s="310">
        <f t="shared" si="145"/>
        <v>8.3689999999999998</v>
      </c>
      <c r="F400" s="232">
        <f t="shared" si="133"/>
        <v>5.319992955</v>
      </c>
      <c r="G400" s="232">
        <f t="shared" si="134"/>
        <v>5.319992955</v>
      </c>
      <c r="H400" s="232">
        <f t="shared" si="135"/>
        <v>0</v>
      </c>
      <c r="I400" s="232">
        <f>'F4.2'!Y20</f>
        <v>0</v>
      </c>
      <c r="J400" s="232">
        <f>'F4.2'!AX20</f>
        <v>0</v>
      </c>
      <c r="K400" s="310"/>
      <c r="L400" s="310"/>
      <c r="M400" s="310">
        <f t="shared" si="141"/>
        <v>0</v>
      </c>
      <c r="N400" s="310">
        <f t="shared" si="137"/>
        <v>0</v>
      </c>
      <c r="O400" s="161">
        <f t="shared" si="138"/>
        <v>0</v>
      </c>
      <c r="P400" s="162">
        <f t="shared" si="139"/>
        <v>0</v>
      </c>
    </row>
    <row r="401" spans="1:16" ht="31.5" hidden="1" outlineLevel="1" x14ac:dyDescent="0.25">
      <c r="A401" s="306">
        <f t="shared" si="145"/>
        <v>2.6</v>
      </c>
      <c r="B401" s="307" t="str">
        <f t="shared" si="145"/>
        <v>Replacement of ECO coils (unit 3)</v>
      </c>
      <c r="C401" s="306" t="str">
        <f t="shared" si="145"/>
        <v>MERC/TECH 1/CAPEX/20122013/02325</v>
      </c>
      <c r="D401" s="222">
        <f t="shared" si="145"/>
        <v>41285</v>
      </c>
      <c r="E401" s="310">
        <f t="shared" si="145"/>
        <v>6.032</v>
      </c>
      <c r="F401" s="232">
        <f t="shared" si="133"/>
        <v>3.47281854</v>
      </c>
      <c r="G401" s="232">
        <f t="shared" si="134"/>
        <v>3.47281854</v>
      </c>
      <c r="H401" s="232">
        <f t="shared" si="135"/>
        <v>0</v>
      </c>
      <c r="I401" s="232">
        <f>'F4.2'!Y21</f>
        <v>0</v>
      </c>
      <c r="J401" s="232">
        <f>'F4.2'!AX21</f>
        <v>0</v>
      </c>
      <c r="K401" s="310"/>
      <c r="L401" s="310"/>
      <c r="M401" s="310">
        <f t="shared" si="141"/>
        <v>0</v>
      </c>
      <c r="N401" s="310">
        <f t="shared" si="137"/>
        <v>0</v>
      </c>
      <c r="O401" s="161">
        <f t="shared" si="138"/>
        <v>0</v>
      </c>
      <c r="P401" s="162">
        <f t="shared" si="139"/>
        <v>0</v>
      </c>
    </row>
    <row r="402" spans="1:16" ht="31.5" hidden="1" outlineLevel="1" x14ac:dyDescent="0.25">
      <c r="A402" s="306">
        <f t="shared" si="145"/>
        <v>2.7</v>
      </c>
      <c r="B402" s="307" t="str">
        <f t="shared" si="145"/>
        <v>Replacement of old LT AHP pump impeller by energy efficient stainless steel impeller</v>
      </c>
      <c r="C402" s="306" t="str">
        <f t="shared" si="145"/>
        <v>MERC/TECH 1/CAPEX/20122013/02325</v>
      </c>
      <c r="D402" s="222">
        <f t="shared" si="145"/>
        <v>41285</v>
      </c>
      <c r="E402" s="310">
        <f t="shared" si="145"/>
        <v>0.1488051</v>
      </c>
      <c r="F402" s="232">
        <f t="shared" si="133"/>
        <v>0.1488051</v>
      </c>
      <c r="G402" s="232">
        <f t="shared" si="134"/>
        <v>0.1488051</v>
      </c>
      <c r="H402" s="232">
        <f t="shared" si="135"/>
        <v>0</v>
      </c>
      <c r="I402" s="232">
        <f>'F4.2'!Y22</f>
        <v>0</v>
      </c>
      <c r="J402" s="232">
        <f>'F4.2'!AX22</f>
        <v>0</v>
      </c>
      <c r="K402" s="310"/>
      <c r="L402" s="310"/>
      <c r="M402" s="310">
        <f t="shared" si="141"/>
        <v>0</v>
      </c>
      <c r="N402" s="310">
        <f t="shared" si="137"/>
        <v>0</v>
      </c>
      <c r="O402" s="161">
        <f t="shared" si="138"/>
        <v>0</v>
      </c>
      <c r="P402" s="162">
        <f t="shared" si="139"/>
        <v>0</v>
      </c>
    </row>
    <row r="403" spans="1:16" ht="31.5" hidden="1" outlineLevel="1" x14ac:dyDescent="0.25">
      <c r="A403" s="312"/>
      <c r="B403" s="307" t="str">
        <f t="shared" ref="B403:E403" si="146">B308</f>
        <v>IDC</v>
      </c>
      <c r="C403" s="306" t="str">
        <f t="shared" si="146"/>
        <v>MERC/TECH 1/CAPEX/20122013/02325</v>
      </c>
      <c r="D403" s="222">
        <f t="shared" si="146"/>
        <v>41285</v>
      </c>
      <c r="E403" s="322">
        <f t="shared" si="146"/>
        <v>0.93</v>
      </c>
      <c r="F403" s="232">
        <f t="shared" si="133"/>
        <v>0</v>
      </c>
      <c r="G403" s="232">
        <f t="shared" si="134"/>
        <v>0</v>
      </c>
      <c r="H403" s="232">
        <f t="shared" si="135"/>
        <v>0</v>
      </c>
      <c r="I403" s="232">
        <f>'F4.2'!Y23</f>
        <v>0</v>
      </c>
      <c r="J403" s="232">
        <f>'F4.2'!AX23</f>
        <v>0</v>
      </c>
      <c r="K403" s="322"/>
      <c r="L403" s="322"/>
      <c r="M403" s="322">
        <f t="shared" si="141"/>
        <v>0</v>
      </c>
      <c r="N403" s="322">
        <f t="shared" si="137"/>
        <v>0</v>
      </c>
      <c r="O403" s="161">
        <f t="shared" si="138"/>
        <v>0</v>
      </c>
      <c r="P403" s="162">
        <f t="shared" si="139"/>
        <v>0</v>
      </c>
    </row>
    <row r="404" spans="1:16" ht="31.5" hidden="1" outlineLevel="1" x14ac:dyDescent="0.25">
      <c r="A404" s="301">
        <f t="shared" ref="A404:E404" si="147">A309</f>
        <v>3</v>
      </c>
      <c r="B404" s="302" t="str">
        <f t="shared" si="147"/>
        <v>Measuring and Monitoring of Coal consumption</v>
      </c>
      <c r="C404" s="301" t="str">
        <f t="shared" si="147"/>
        <v>MERC/CAPEX/20122013/00912</v>
      </c>
      <c r="D404" s="226">
        <f t="shared" si="147"/>
        <v>41114</v>
      </c>
      <c r="E404" s="232">
        <f t="shared" si="147"/>
        <v>45.918030000000002</v>
      </c>
      <c r="F404" s="232">
        <f t="shared" si="133"/>
        <v>0</v>
      </c>
      <c r="G404" s="232">
        <f t="shared" si="134"/>
        <v>0</v>
      </c>
      <c r="H404" s="232">
        <f t="shared" si="135"/>
        <v>0</v>
      </c>
      <c r="I404" s="232">
        <f>'F4.2'!Y24</f>
        <v>0</v>
      </c>
      <c r="J404" s="232">
        <f>'F4.2'!AX24</f>
        <v>0</v>
      </c>
      <c r="K404" s="232"/>
      <c r="L404" s="232"/>
      <c r="M404" s="232">
        <f t="shared" si="141"/>
        <v>0</v>
      </c>
      <c r="N404" s="232">
        <f t="shared" si="137"/>
        <v>0</v>
      </c>
      <c r="O404" s="161">
        <f t="shared" si="138"/>
        <v>0</v>
      </c>
      <c r="P404" s="162">
        <f t="shared" si="139"/>
        <v>0</v>
      </c>
    </row>
    <row r="405" spans="1:16" ht="31.5" hidden="1" outlineLevel="1" x14ac:dyDescent="0.25">
      <c r="A405" s="312">
        <f t="shared" ref="A405:E405" si="148">A310</f>
        <v>3.1</v>
      </c>
      <c r="B405" s="307" t="str">
        <f t="shared" si="148"/>
        <v>Belt Weighers</v>
      </c>
      <c r="C405" s="312" t="str">
        <f t="shared" si="148"/>
        <v>MERC/CAPEX/20122013/00912</v>
      </c>
      <c r="D405" s="323">
        <f t="shared" si="148"/>
        <v>41114</v>
      </c>
      <c r="E405" s="310">
        <f t="shared" si="148"/>
        <v>0.8044</v>
      </c>
      <c r="F405" s="232">
        <f t="shared" si="133"/>
        <v>0</v>
      </c>
      <c r="G405" s="232">
        <f t="shared" si="134"/>
        <v>0</v>
      </c>
      <c r="H405" s="232">
        <f t="shared" si="135"/>
        <v>0</v>
      </c>
      <c r="I405" s="232">
        <f>'F4.2'!Y25</f>
        <v>0</v>
      </c>
      <c r="J405" s="232">
        <f>'F4.2'!AX25</f>
        <v>0</v>
      </c>
      <c r="K405" s="310"/>
      <c r="L405" s="310"/>
      <c r="M405" s="310">
        <f t="shared" si="141"/>
        <v>0</v>
      </c>
      <c r="N405" s="310">
        <f t="shared" si="137"/>
        <v>0</v>
      </c>
      <c r="O405" s="161">
        <f t="shared" si="138"/>
        <v>0</v>
      </c>
      <c r="P405" s="162">
        <f t="shared" si="139"/>
        <v>0</v>
      </c>
    </row>
    <row r="406" spans="1:16" ht="31.5" hidden="1" outlineLevel="1" x14ac:dyDescent="0.25">
      <c r="A406" s="312">
        <f t="shared" ref="A406:E406" si="149">A311</f>
        <v>3.2</v>
      </c>
      <c r="B406" s="307" t="str">
        <f t="shared" si="149"/>
        <v xml:space="preserve">Fully automatic pit-less in motion weigh bridges </v>
      </c>
      <c r="C406" s="312" t="str">
        <f t="shared" si="149"/>
        <v>MERC/CAPEX/20122013/00912</v>
      </c>
      <c r="D406" s="323">
        <f t="shared" si="149"/>
        <v>41114</v>
      </c>
      <c r="E406" s="310">
        <f t="shared" si="149"/>
        <v>0.41149999999999998</v>
      </c>
      <c r="F406" s="232">
        <f t="shared" si="133"/>
        <v>0</v>
      </c>
      <c r="G406" s="232">
        <f t="shared" si="134"/>
        <v>0</v>
      </c>
      <c r="H406" s="232">
        <f t="shared" si="135"/>
        <v>0</v>
      </c>
      <c r="I406" s="232">
        <f>'F4.2'!Y26</f>
        <v>0</v>
      </c>
      <c r="J406" s="232">
        <f>'F4.2'!AX26</f>
        <v>0</v>
      </c>
      <c r="K406" s="310"/>
      <c r="L406" s="310"/>
      <c r="M406" s="310">
        <f t="shared" si="141"/>
        <v>0</v>
      </c>
      <c r="N406" s="310">
        <f t="shared" si="137"/>
        <v>0</v>
      </c>
      <c r="O406" s="161">
        <f t="shared" si="138"/>
        <v>0</v>
      </c>
      <c r="P406" s="162">
        <f t="shared" si="139"/>
        <v>0</v>
      </c>
    </row>
    <row r="407" spans="1:16" ht="31.5" hidden="1" outlineLevel="1" x14ac:dyDescent="0.25">
      <c r="A407" s="312">
        <f t="shared" ref="A407:E407" si="150">A312</f>
        <v>3.3</v>
      </c>
      <c r="B407" s="307" t="str">
        <f t="shared" si="150"/>
        <v>Installation side arm charger for Wagon tippler 1A &amp; 1B</v>
      </c>
      <c r="C407" s="312" t="str">
        <f t="shared" si="150"/>
        <v>MERC/CAPEX/20122013/00912</v>
      </c>
      <c r="D407" s="323">
        <f t="shared" si="150"/>
        <v>41114</v>
      </c>
      <c r="E407" s="310">
        <f t="shared" si="150"/>
        <v>21.96</v>
      </c>
      <c r="F407" s="232">
        <f t="shared" si="133"/>
        <v>0</v>
      </c>
      <c r="G407" s="232">
        <f t="shared" si="134"/>
        <v>0</v>
      </c>
      <c r="H407" s="232">
        <f t="shared" si="135"/>
        <v>0</v>
      </c>
      <c r="I407" s="232">
        <f>'F4.2'!Y27</f>
        <v>0</v>
      </c>
      <c r="J407" s="232">
        <f>'F4.2'!AX27</f>
        <v>0</v>
      </c>
      <c r="K407" s="310"/>
      <c r="L407" s="310"/>
      <c r="M407" s="310">
        <f t="shared" si="141"/>
        <v>0</v>
      </c>
      <c r="N407" s="310">
        <f t="shared" si="137"/>
        <v>0</v>
      </c>
      <c r="O407" s="161">
        <f t="shared" si="138"/>
        <v>0</v>
      </c>
      <c r="P407" s="162">
        <f t="shared" si="139"/>
        <v>0</v>
      </c>
    </row>
    <row r="408" spans="1:16" ht="31.5" hidden="1" outlineLevel="1" x14ac:dyDescent="0.25">
      <c r="A408" s="312">
        <f t="shared" ref="A408:E408" si="151">A313</f>
        <v>3.4</v>
      </c>
      <c r="B408" s="307" t="str">
        <f t="shared" si="151"/>
        <v>Dust Extraction System at Secondary Crusher house &amp; Conveyor 6A/B at stage II CHP</v>
      </c>
      <c r="C408" s="312" t="str">
        <f t="shared" si="151"/>
        <v>MERC/CAPEX/20122013/00912</v>
      </c>
      <c r="D408" s="323">
        <f t="shared" si="151"/>
        <v>41114</v>
      </c>
      <c r="E408" s="310">
        <f t="shared" si="151"/>
        <v>2.0714999999999999</v>
      </c>
      <c r="F408" s="232">
        <f t="shared" si="133"/>
        <v>0</v>
      </c>
      <c r="G408" s="232">
        <f t="shared" si="134"/>
        <v>0</v>
      </c>
      <c r="H408" s="232">
        <f t="shared" si="135"/>
        <v>0</v>
      </c>
      <c r="I408" s="232">
        <f>'F4.2'!Y28</f>
        <v>0</v>
      </c>
      <c r="J408" s="232">
        <f>'F4.2'!AX28</f>
        <v>0</v>
      </c>
      <c r="K408" s="310"/>
      <c r="L408" s="310"/>
      <c r="M408" s="310">
        <f t="shared" si="141"/>
        <v>0</v>
      </c>
      <c r="N408" s="310">
        <f t="shared" si="137"/>
        <v>0</v>
      </c>
      <c r="O408" s="161">
        <f t="shared" si="138"/>
        <v>0</v>
      </c>
      <c r="P408" s="162">
        <f t="shared" si="139"/>
        <v>0</v>
      </c>
    </row>
    <row r="409" spans="1:16" ht="94.5" hidden="1" outlineLevel="1" x14ac:dyDescent="0.25">
      <c r="A409" s="312">
        <f t="shared" ref="A409:E409" si="152">A314</f>
        <v>3.5</v>
      </c>
      <c r="B409" s="307" t="str">
        <f t="shared" si="152"/>
        <v>Fogging system at 
a) WT old along with PCR, SCR and bunker level belt at Stage I CHP
b) Conveyor 7A/B
c) 100 Mtrx100 Mtr Coal stock area
d) 200 Mtrx200 Mtr Coal stock area</v>
      </c>
      <c r="C409" s="312" t="str">
        <f t="shared" si="152"/>
        <v>MERC/CAPEX/20122013/00912</v>
      </c>
      <c r="D409" s="323">
        <f t="shared" si="152"/>
        <v>41114</v>
      </c>
      <c r="E409" s="310">
        <f t="shared" si="152"/>
        <v>2.2831000000000001</v>
      </c>
      <c r="F409" s="232">
        <f t="shared" si="133"/>
        <v>0.4695358</v>
      </c>
      <c r="G409" s="232">
        <f t="shared" si="134"/>
        <v>0.4695358</v>
      </c>
      <c r="H409" s="232">
        <f t="shared" si="135"/>
        <v>0</v>
      </c>
      <c r="I409" s="232">
        <f>'F4.2'!Y29</f>
        <v>0</v>
      </c>
      <c r="J409" s="232">
        <f>'F4.2'!AX29</f>
        <v>0</v>
      </c>
      <c r="K409" s="310"/>
      <c r="L409" s="310"/>
      <c r="M409" s="310">
        <f t="shared" si="141"/>
        <v>0</v>
      </c>
      <c r="N409" s="310">
        <f t="shared" si="137"/>
        <v>0</v>
      </c>
      <c r="O409" s="161">
        <f t="shared" si="138"/>
        <v>0</v>
      </c>
      <c r="P409" s="162">
        <f t="shared" si="139"/>
        <v>0</v>
      </c>
    </row>
    <row r="410" spans="1:16" ht="31.5" hidden="1" outlineLevel="1" x14ac:dyDescent="0.25">
      <c r="A410" s="312">
        <f t="shared" ref="A410:E410" si="153">A315</f>
        <v>3.6</v>
      </c>
      <c r="B410" s="307" t="str">
        <f t="shared" si="153"/>
        <v xml:space="preserve">Bunker level montoring system for 12 bunkers </v>
      </c>
      <c r="C410" s="312" t="str">
        <f t="shared" si="153"/>
        <v>MERC/CAPEX/20122013/00912</v>
      </c>
      <c r="D410" s="323">
        <f t="shared" si="153"/>
        <v>41114</v>
      </c>
      <c r="E410" s="310">
        <f t="shared" si="153"/>
        <v>2.5038</v>
      </c>
      <c r="F410" s="232">
        <f t="shared" si="133"/>
        <v>0</v>
      </c>
      <c r="G410" s="232">
        <f t="shared" si="134"/>
        <v>0</v>
      </c>
      <c r="H410" s="232">
        <f t="shared" si="135"/>
        <v>0</v>
      </c>
      <c r="I410" s="232">
        <f>'F4.2'!Y30</f>
        <v>0</v>
      </c>
      <c r="J410" s="232">
        <f>'F4.2'!AX30</f>
        <v>0</v>
      </c>
      <c r="K410" s="310"/>
      <c r="L410" s="310"/>
      <c r="M410" s="310">
        <f t="shared" si="141"/>
        <v>0</v>
      </c>
      <c r="N410" s="310">
        <f t="shared" si="137"/>
        <v>0</v>
      </c>
      <c r="O410" s="161">
        <f t="shared" si="138"/>
        <v>0</v>
      </c>
      <c r="P410" s="162">
        <f t="shared" si="139"/>
        <v>0</v>
      </c>
    </row>
    <row r="411" spans="1:16" ht="31.5" hidden="1" outlineLevel="1" x14ac:dyDescent="0.25">
      <c r="A411" s="312">
        <f t="shared" ref="A411:E411" si="154">A316</f>
        <v>3.7</v>
      </c>
      <c r="B411" s="307" t="str">
        <f t="shared" si="154"/>
        <v xml:space="preserve">Rotary pneumatic or electrical hammers </v>
      </c>
      <c r="C411" s="312" t="str">
        <f t="shared" si="154"/>
        <v>MERC/CAPEX/20122013/00912</v>
      </c>
      <c r="D411" s="323">
        <f t="shared" si="154"/>
        <v>41114</v>
      </c>
      <c r="E411" s="310">
        <f t="shared" si="154"/>
        <v>9.7000000000000003E-2</v>
      </c>
      <c r="F411" s="232">
        <f t="shared" si="133"/>
        <v>0</v>
      </c>
      <c r="G411" s="232">
        <f t="shared" si="134"/>
        <v>0</v>
      </c>
      <c r="H411" s="232">
        <f t="shared" si="135"/>
        <v>0</v>
      </c>
      <c r="I411" s="232">
        <f>'F4.2'!Y31</f>
        <v>0</v>
      </c>
      <c r="J411" s="232">
        <f>'F4.2'!AX31</f>
        <v>0</v>
      </c>
      <c r="K411" s="310"/>
      <c r="L411" s="310"/>
      <c r="M411" s="310">
        <f t="shared" si="141"/>
        <v>0</v>
      </c>
      <c r="N411" s="310">
        <f t="shared" si="137"/>
        <v>0</v>
      </c>
      <c r="O411" s="161">
        <f t="shared" si="138"/>
        <v>0</v>
      </c>
      <c r="P411" s="162">
        <f t="shared" si="139"/>
        <v>0</v>
      </c>
    </row>
    <row r="412" spans="1:16" ht="31.5" hidden="1" outlineLevel="1" x14ac:dyDescent="0.25">
      <c r="A412" s="312">
        <f t="shared" ref="A412:E412" si="155">A317</f>
        <v>3.8</v>
      </c>
      <c r="B412" s="307" t="str">
        <f t="shared" si="155"/>
        <v xml:space="preserve">Enhancement of unloading capacity of CHP from 360 TPH to 500 TPH </v>
      </c>
      <c r="C412" s="312" t="str">
        <f t="shared" si="155"/>
        <v>MERC/CAPEX/20122013/00912</v>
      </c>
      <c r="D412" s="323">
        <f t="shared" si="155"/>
        <v>41114</v>
      </c>
      <c r="E412" s="310">
        <f t="shared" si="155"/>
        <v>7.6508000000000003</v>
      </c>
      <c r="F412" s="232">
        <f t="shared" si="133"/>
        <v>0</v>
      </c>
      <c r="G412" s="232">
        <f t="shared" si="134"/>
        <v>0</v>
      </c>
      <c r="H412" s="232">
        <f t="shared" si="135"/>
        <v>0</v>
      </c>
      <c r="I412" s="232">
        <f>'F4.2'!Y32</f>
        <v>0</v>
      </c>
      <c r="J412" s="232">
        <f>'F4.2'!AX32</f>
        <v>0</v>
      </c>
      <c r="K412" s="310"/>
      <c r="L412" s="310"/>
      <c r="M412" s="310">
        <f t="shared" si="141"/>
        <v>0</v>
      </c>
      <c r="N412" s="310">
        <f t="shared" si="137"/>
        <v>0</v>
      </c>
      <c r="O412" s="161">
        <f t="shared" si="138"/>
        <v>0</v>
      </c>
      <c r="P412" s="162">
        <f t="shared" si="139"/>
        <v>0</v>
      </c>
    </row>
    <row r="413" spans="1:16" ht="78.75" hidden="1" outlineLevel="1" x14ac:dyDescent="0.25">
      <c r="A413" s="312">
        <f t="shared" ref="A413:E413" si="156">A318</f>
        <v>3.9</v>
      </c>
      <c r="B413" s="307" t="str">
        <f t="shared" si="156"/>
        <v>Quick detection of poor coal quality through CCTV on overhead watch
tower focused onto the wagons, over which the rake passes at low
speed &amp; various conveyor tunnels</v>
      </c>
      <c r="C413" s="312" t="str">
        <f t="shared" si="156"/>
        <v>MERC/CAPEX/20122013/00912</v>
      </c>
      <c r="D413" s="323">
        <f t="shared" si="156"/>
        <v>41114</v>
      </c>
      <c r="E413" s="310">
        <f t="shared" si="156"/>
        <v>0.29680000000000001</v>
      </c>
      <c r="F413" s="232">
        <f t="shared" si="133"/>
        <v>0</v>
      </c>
      <c r="G413" s="232">
        <f t="shared" si="134"/>
        <v>0</v>
      </c>
      <c r="H413" s="232">
        <f t="shared" si="135"/>
        <v>0</v>
      </c>
      <c r="I413" s="232">
        <f>'F4.2'!Y33</f>
        <v>0</v>
      </c>
      <c r="J413" s="232">
        <f>'F4.2'!AX33</f>
        <v>0</v>
      </c>
      <c r="K413" s="310"/>
      <c r="L413" s="310"/>
      <c r="M413" s="310">
        <f t="shared" si="141"/>
        <v>0</v>
      </c>
      <c r="N413" s="310">
        <f t="shared" si="137"/>
        <v>0</v>
      </c>
      <c r="O413" s="161">
        <f t="shared" si="138"/>
        <v>0</v>
      </c>
      <c r="P413" s="162">
        <f t="shared" si="139"/>
        <v>0</v>
      </c>
    </row>
    <row r="414" spans="1:16" ht="31.5" hidden="1" outlineLevel="1" x14ac:dyDescent="0.25">
      <c r="A414" s="315">
        <f t="shared" ref="A414:E414" si="157">A319</f>
        <v>3.1</v>
      </c>
      <c r="B414" s="307" t="str">
        <f t="shared" si="157"/>
        <v xml:space="preserve">Motor controller for conveyor motors of Stage II CHP </v>
      </c>
      <c r="C414" s="312" t="str">
        <f t="shared" si="157"/>
        <v>MERC/CAPEX/20122013/00912</v>
      </c>
      <c r="D414" s="323">
        <f t="shared" si="157"/>
        <v>41114</v>
      </c>
      <c r="E414" s="310">
        <f t="shared" si="157"/>
        <v>0.9607</v>
      </c>
      <c r="F414" s="232">
        <f t="shared" si="133"/>
        <v>0.9607</v>
      </c>
      <c r="G414" s="232">
        <f t="shared" si="134"/>
        <v>0.9607</v>
      </c>
      <c r="H414" s="232">
        <f t="shared" si="135"/>
        <v>0</v>
      </c>
      <c r="I414" s="232">
        <f>'F4.2'!Y34</f>
        <v>0</v>
      </c>
      <c r="J414" s="232">
        <f>'F4.2'!AX34</f>
        <v>0</v>
      </c>
      <c r="K414" s="310"/>
      <c r="L414" s="310"/>
      <c r="M414" s="310">
        <f t="shared" si="141"/>
        <v>0</v>
      </c>
      <c r="N414" s="310">
        <f t="shared" si="137"/>
        <v>0</v>
      </c>
      <c r="O414" s="161">
        <f t="shared" si="138"/>
        <v>0</v>
      </c>
      <c r="P414" s="162">
        <f t="shared" si="139"/>
        <v>0</v>
      </c>
    </row>
    <row r="415" spans="1:16" ht="31.5" hidden="1" outlineLevel="1" x14ac:dyDescent="0.25">
      <c r="A415" s="312">
        <f t="shared" ref="A415:E415" si="158">A320</f>
        <v>3.11</v>
      </c>
      <c r="B415" s="307" t="str">
        <f t="shared" si="158"/>
        <v>Procurement of a CHN apparatus for ultimate analysis for operational optimization and coal mapping studies.</v>
      </c>
      <c r="C415" s="312" t="str">
        <f t="shared" si="158"/>
        <v>MERC/CAPEX/20122013/00912</v>
      </c>
      <c r="D415" s="323">
        <f t="shared" si="158"/>
        <v>41114</v>
      </c>
      <c r="E415" s="310">
        <f t="shared" si="158"/>
        <v>0.63617000000000001</v>
      </c>
      <c r="F415" s="232">
        <f t="shared" si="133"/>
        <v>0</v>
      </c>
      <c r="G415" s="232">
        <f t="shared" si="134"/>
        <v>0</v>
      </c>
      <c r="H415" s="232">
        <f t="shared" si="135"/>
        <v>0</v>
      </c>
      <c r="I415" s="232">
        <f>'F4.2'!Y35</f>
        <v>0</v>
      </c>
      <c r="J415" s="232">
        <f>'F4.2'!AX35</f>
        <v>0</v>
      </c>
      <c r="K415" s="310"/>
      <c r="L415" s="310"/>
      <c r="M415" s="310">
        <f t="shared" si="141"/>
        <v>0</v>
      </c>
      <c r="N415" s="310">
        <f t="shared" si="137"/>
        <v>0</v>
      </c>
      <c r="O415" s="161">
        <f t="shared" si="138"/>
        <v>0</v>
      </c>
      <c r="P415" s="162">
        <f t="shared" si="139"/>
        <v>0</v>
      </c>
    </row>
    <row r="416" spans="1:16" ht="31.5" hidden="1" outlineLevel="1" x14ac:dyDescent="0.25">
      <c r="A416" s="312">
        <f t="shared" ref="A416:E416" si="159">A321</f>
        <v>3.12</v>
      </c>
      <c r="B416" s="307" t="str">
        <f t="shared" si="159"/>
        <v xml:space="preserve">Additional bomb calorimeter </v>
      </c>
      <c r="C416" s="312" t="str">
        <f t="shared" si="159"/>
        <v>MERC/CAPEX/20122013/00912</v>
      </c>
      <c r="D416" s="323">
        <f t="shared" si="159"/>
        <v>41114</v>
      </c>
      <c r="E416" s="310">
        <f t="shared" si="159"/>
        <v>0.44012000000000001</v>
      </c>
      <c r="F416" s="232">
        <f t="shared" si="133"/>
        <v>0.19</v>
      </c>
      <c r="G416" s="232">
        <f t="shared" si="134"/>
        <v>0.19</v>
      </c>
      <c r="H416" s="232">
        <f t="shared" si="135"/>
        <v>0</v>
      </c>
      <c r="I416" s="232">
        <f>'F4.2'!Y36</f>
        <v>0</v>
      </c>
      <c r="J416" s="232">
        <f>'F4.2'!AX36</f>
        <v>0</v>
      </c>
      <c r="K416" s="310"/>
      <c r="L416" s="310"/>
      <c r="M416" s="310">
        <f t="shared" si="141"/>
        <v>0</v>
      </c>
      <c r="N416" s="310">
        <f t="shared" si="137"/>
        <v>0</v>
      </c>
      <c r="O416" s="161">
        <f t="shared" si="138"/>
        <v>0</v>
      </c>
      <c r="P416" s="162">
        <f t="shared" si="139"/>
        <v>0</v>
      </c>
    </row>
    <row r="417" spans="1:16" ht="31.5" hidden="1" outlineLevel="1" x14ac:dyDescent="0.25">
      <c r="A417" s="312">
        <f t="shared" ref="A417:E417" si="160">A322</f>
        <v>3.13</v>
      </c>
      <c r="B417" s="307" t="str">
        <f t="shared" si="160"/>
        <v xml:space="preserve">TGA analysis of the coal for operational optimization. </v>
      </c>
      <c r="C417" s="312" t="str">
        <f t="shared" si="160"/>
        <v>MERC/CAPEX/20122013/00912</v>
      </c>
      <c r="D417" s="323">
        <f t="shared" si="160"/>
        <v>41114</v>
      </c>
      <c r="E417" s="310">
        <f t="shared" si="160"/>
        <v>0.53213999999999995</v>
      </c>
      <c r="F417" s="232">
        <f t="shared" si="133"/>
        <v>0</v>
      </c>
      <c r="G417" s="232">
        <f t="shared" si="134"/>
        <v>0</v>
      </c>
      <c r="H417" s="232">
        <f t="shared" si="135"/>
        <v>0</v>
      </c>
      <c r="I417" s="232">
        <f>'F4.2'!Y37</f>
        <v>0</v>
      </c>
      <c r="J417" s="232">
        <f>'F4.2'!AX37</f>
        <v>0</v>
      </c>
      <c r="K417" s="310"/>
      <c r="L417" s="310"/>
      <c r="M417" s="310">
        <f t="shared" si="141"/>
        <v>0</v>
      </c>
      <c r="N417" s="310">
        <f t="shared" si="137"/>
        <v>0</v>
      </c>
      <c r="O417" s="161">
        <f t="shared" si="138"/>
        <v>0</v>
      </c>
      <c r="P417" s="162">
        <f t="shared" si="139"/>
        <v>0</v>
      </c>
    </row>
    <row r="418" spans="1:16" ht="31.5" hidden="1" outlineLevel="1" x14ac:dyDescent="0.25">
      <c r="A418" s="301"/>
      <c r="B418" s="307" t="str">
        <f t="shared" ref="B418:E418" si="161">B323</f>
        <v>IDC</v>
      </c>
      <c r="C418" s="312" t="str">
        <f t="shared" si="161"/>
        <v>MERC/CAPEX/20122013/00912</v>
      </c>
      <c r="D418" s="323">
        <f t="shared" si="161"/>
        <v>41114</v>
      </c>
      <c r="E418" s="310">
        <f t="shared" si="161"/>
        <v>5.27</v>
      </c>
      <c r="F418" s="232">
        <f t="shared" si="133"/>
        <v>0</v>
      </c>
      <c r="G418" s="232">
        <f t="shared" si="134"/>
        <v>0</v>
      </c>
      <c r="H418" s="232">
        <f t="shared" si="135"/>
        <v>0</v>
      </c>
      <c r="I418" s="232">
        <f>'F4.2'!Y38</f>
        <v>0</v>
      </c>
      <c r="J418" s="232">
        <f>'F4.2'!AX38</f>
        <v>0</v>
      </c>
      <c r="K418" s="310"/>
      <c r="L418" s="310"/>
      <c r="M418" s="310">
        <f t="shared" si="141"/>
        <v>0</v>
      </c>
      <c r="N418" s="310">
        <f t="shared" si="137"/>
        <v>0</v>
      </c>
      <c r="O418" s="161">
        <f t="shared" si="138"/>
        <v>0</v>
      </c>
      <c r="P418" s="162">
        <f t="shared" si="139"/>
        <v>0</v>
      </c>
    </row>
    <row r="419" spans="1:16" ht="31.5" hidden="1" outlineLevel="1" x14ac:dyDescent="0.25">
      <c r="A419" s="301">
        <f>A324</f>
        <v>4</v>
      </c>
      <c r="B419" s="302" t="str">
        <f t="shared" ref="B419:E419" si="162">B324</f>
        <v>Turbine Auxiliary Performance Improvements</v>
      </c>
      <c r="C419" s="301" t="str">
        <f t="shared" si="162"/>
        <v>MERC/CAPEX/20122013/02107</v>
      </c>
      <c r="D419" s="226">
        <f t="shared" si="162"/>
        <v>41281</v>
      </c>
      <c r="E419" s="232">
        <f t="shared" si="162"/>
        <v>20.108999999999998</v>
      </c>
      <c r="F419" s="232">
        <f t="shared" si="133"/>
        <v>0</v>
      </c>
      <c r="G419" s="232">
        <f t="shared" si="134"/>
        <v>0</v>
      </c>
      <c r="H419" s="232">
        <f t="shared" si="135"/>
        <v>0</v>
      </c>
      <c r="I419" s="232">
        <f>'F4.2'!Y39</f>
        <v>0</v>
      </c>
      <c r="J419" s="232">
        <f>'F4.2'!AX39</f>
        <v>0</v>
      </c>
      <c r="K419" s="232"/>
      <c r="L419" s="232"/>
      <c r="M419" s="232">
        <f t="shared" si="141"/>
        <v>0</v>
      </c>
      <c r="N419" s="232">
        <f t="shared" si="137"/>
        <v>0</v>
      </c>
      <c r="O419" s="161">
        <f t="shared" si="138"/>
        <v>0</v>
      </c>
      <c r="P419" s="162">
        <f t="shared" si="139"/>
        <v>0</v>
      </c>
    </row>
    <row r="420" spans="1:16" ht="47.25" hidden="1" outlineLevel="1" x14ac:dyDescent="0.25">
      <c r="A420" s="312">
        <f>A325</f>
        <v>4.0999999999999996</v>
      </c>
      <c r="B420" s="307" t="str">
        <f t="shared" ref="B420:E420" si="163">B325</f>
        <v>Procurement and installation and commissioning of modified upgraded boiler feed pump (Type -200KHI/S) having energy efficient cartridge for unit 2 &amp; 3 , BTPS.</v>
      </c>
      <c r="C420" s="312" t="str">
        <f t="shared" si="163"/>
        <v>MERC/CAPEX/20122013/02107</v>
      </c>
      <c r="D420" s="323">
        <f t="shared" si="163"/>
        <v>41281</v>
      </c>
      <c r="E420" s="310">
        <f t="shared" si="163"/>
        <v>17.47</v>
      </c>
      <c r="F420" s="232">
        <f t="shared" si="133"/>
        <v>8.655683800000002</v>
      </c>
      <c r="G420" s="232">
        <f t="shared" si="134"/>
        <v>8.655683800000002</v>
      </c>
      <c r="H420" s="232">
        <f t="shared" si="135"/>
        <v>0</v>
      </c>
      <c r="I420" s="232">
        <f>'F4.2'!Y40</f>
        <v>0</v>
      </c>
      <c r="J420" s="232">
        <f>'F4.2'!AX40</f>
        <v>0</v>
      </c>
      <c r="K420" s="310"/>
      <c r="L420" s="310"/>
      <c r="M420" s="310">
        <f t="shared" si="141"/>
        <v>0</v>
      </c>
      <c r="N420" s="310">
        <f t="shared" si="137"/>
        <v>0</v>
      </c>
      <c r="O420" s="161">
        <f t="shared" si="138"/>
        <v>0</v>
      </c>
      <c r="P420" s="162">
        <f t="shared" si="139"/>
        <v>0</v>
      </c>
    </row>
    <row r="421" spans="1:16" ht="31.5" hidden="1" outlineLevel="1" x14ac:dyDescent="0.25">
      <c r="A421" s="312">
        <f>A326</f>
        <v>4.2</v>
      </c>
      <c r="B421" s="307" t="str">
        <f t="shared" ref="B421:E421" si="164">B326</f>
        <v>Replacement of brine pumps with modified pumps complete with S.S material in new WTP</v>
      </c>
      <c r="C421" s="312" t="str">
        <f t="shared" si="164"/>
        <v>MERC/CAPEX/20122013/02107</v>
      </c>
      <c r="D421" s="323">
        <f t="shared" si="164"/>
        <v>41281</v>
      </c>
      <c r="E421" s="310">
        <f t="shared" si="164"/>
        <v>1.0289999999999999</v>
      </c>
      <c r="F421" s="232">
        <f t="shared" si="133"/>
        <v>0.30159950000000002</v>
      </c>
      <c r="G421" s="232">
        <f t="shared" si="134"/>
        <v>0.30159950000000002</v>
      </c>
      <c r="H421" s="232">
        <f t="shared" si="135"/>
        <v>0</v>
      </c>
      <c r="I421" s="232">
        <f>'F4.2'!Y41</f>
        <v>0</v>
      </c>
      <c r="J421" s="232">
        <f>'F4.2'!AX41</f>
        <v>0</v>
      </c>
      <c r="K421" s="310"/>
      <c r="L421" s="310"/>
      <c r="M421" s="310">
        <f t="shared" si="141"/>
        <v>0</v>
      </c>
      <c r="N421" s="310">
        <f t="shared" si="137"/>
        <v>0</v>
      </c>
      <c r="O421" s="161">
        <f t="shared" si="138"/>
        <v>0</v>
      </c>
      <c r="P421" s="162">
        <f t="shared" si="139"/>
        <v>0</v>
      </c>
    </row>
    <row r="422" spans="1:16" ht="31.5" hidden="1" outlineLevel="1" x14ac:dyDescent="0.25">
      <c r="A422" s="301"/>
      <c r="B422" s="307" t="str">
        <f t="shared" ref="B422:E422" si="165">B327</f>
        <v>IDC</v>
      </c>
      <c r="C422" s="312" t="str">
        <f t="shared" si="165"/>
        <v>MERC/CAPEX/20122013/02107</v>
      </c>
      <c r="D422" s="323">
        <f t="shared" si="165"/>
        <v>41281</v>
      </c>
      <c r="E422" s="310">
        <f t="shared" si="165"/>
        <v>1.61</v>
      </c>
      <c r="F422" s="232">
        <f t="shared" si="133"/>
        <v>0</v>
      </c>
      <c r="G422" s="232">
        <f t="shared" si="134"/>
        <v>0</v>
      </c>
      <c r="H422" s="232">
        <f t="shared" si="135"/>
        <v>0</v>
      </c>
      <c r="I422" s="232">
        <f>'F4.2'!Y42</f>
        <v>0</v>
      </c>
      <c r="J422" s="232">
        <f>'F4.2'!AX42</f>
        <v>0</v>
      </c>
      <c r="K422" s="310"/>
      <c r="L422" s="310"/>
      <c r="M422" s="310">
        <f t="shared" si="141"/>
        <v>0</v>
      </c>
      <c r="N422" s="310">
        <f t="shared" si="137"/>
        <v>0</v>
      </c>
      <c r="O422" s="161">
        <f t="shared" si="138"/>
        <v>0</v>
      </c>
      <c r="P422" s="162">
        <f t="shared" si="139"/>
        <v>0</v>
      </c>
    </row>
    <row r="423" spans="1:16" ht="47.25" hidden="1" outlineLevel="1" x14ac:dyDescent="0.25">
      <c r="A423" s="301">
        <f>A328</f>
        <v>5</v>
      </c>
      <c r="B423" s="302" t="str">
        <f t="shared" ref="B423:E423" si="166">B328</f>
        <v>Replacement of Platen water wall coils U#2,Super Heater &amp; Platen Super Heater Coils for U#2 and Cold Reheater coils for U#2 &amp; U#3</v>
      </c>
      <c r="C423" s="301" t="str">
        <f t="shared" si="166"/>
        <v>MERC/TECH-1/CAPEX/20142015/006</v>
      </c>
      <c r="D423" s="226">
        <f t="shared" si="166"/>
        <v>41928</v>
      </c>
      <c r="E423" s="232">
        <f t="shared" si="166"/>
        <v>13.692</v>
      </c>
      <c r="F423" s="232">
        <f t="shared" si="133"/>
        <v>0</v>
      </c>
      <c r="G423" s="232">
        <f t="shared" si="134"/>
        <v>0</v>
      </c>
      <c r="H423" s="232">
        <f t="shared" si="135"/>
        <v>0</v>
      </c>
      <c r="I423" s="232">
        <f>'F4.2'!Y43</f>
        <v>0</v>
      </c>
      <c r="J423" s="232">
        <f>'F4.2'!AX43</f>
        <v>0</v>
      </c>
      <c r="K423" s="232"/>
      <c r="L423" s="232"/>
      <c r="M423" s="232">
        <f t="shared" si="141"/>
        <v>0</v>
      </c>
      <c r="N423" s="232">
        <f t="shared" si="137"/>
        <v>0</v>
      </c>
      <c r="O423" s="161">
        <f t="shared" si="138"/>
        <v>0</v>
      </c>
      <c r="P423" s="162">
        <f t="shared" si="139"/>
        <v>0</v>
      </c>
    </row>
    <row r="424" spans="1:16" ht="31.5" hidden="1" outlineLevel="1" x14ac:dyDescent="0.25">
      <c r="A424" s="312">
        <f>A329</f>
        <v>5.0999999999999996</v>
      </c>
      <c r="B424" s="316" t="str">
        <f t="shared" ref="B424:E424" si="167">B329</f>
        <v>Supply &amp; Erection of Platen Water wall coils Assembly from inlet header to outlet header in pent house for Unit No 2</v>
      </c>
      <c r="C424" s="312" t="str">
        <f t="shared" si="167"/>
        <v>MERC/TECH-1/CAPEX/20142015/006</v>
      </c>
      <c r="D424" s="323">
        <f t="shared" si="167"/>
        <v>41928</v>
      </c>
      <c r="E424" s="310">
        <f t="shared" si="167"/>
        <v>1.1040000000000001</v>
      </c>
      <c r="F424" s="232">
        <f t="shared" si="133"/>
        <v>0.54</v>
      </c>
      <c r="G424" s="232">
        <f t="shared" si="134"/>
        <v>0.54</v>
      </c>
      <c r="H424" s="232">
        <f t="shared" si="135"/>
        <v>0</v>
      </c>
      <c r="I424" s="232">
        <f>'F4.2'!Y44</f>
        <v>0</v>
      </c>
      <c r="J424" s="232">
        <f>'F4.2'!AX44</f>
        <v>0</v>
      </c>
      <c r="K424" s="310"/>
      <c r="L424" s="310"/>
      <c r="M424" s="310">
        <f t="shared" si="141"/>
        <v>0</v>
      </c>
      <c r="N424" s="310">
        <f t="shared" si="137"/>
        <v>0</v>
      </c>
      <c r="O424" s="161">
        <f t="shared" si="138"/>
        <v>0</v>
      </c>
      <c r="P424" s="162">
        <f t="shared" si="139"/>
        <v>0</v>
      </c>
    </row>
    <row r="425" spans="1:16" ht="63" hidden="1" outlineLevel="1" x14ac:dyDescent="0.25">
      <c r="A425" s="312">
        <f>A330</f>
        <v>5.2</v>
      </c>
      <c r="B425" s="316" t="str">
        <f t="shared" ref="B425:E425" si="168">B330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425" s="312" t="str">
        <f t="shared" si="168"/>
        <v>MERC/TECH-1/CAPEX/20142015/006</v>
      </c>
      <c r="D425" s="323">
        <f t="shared" si="168"/>
        <v>41928</v>
      </c>
      <c r="E425" s="310">
        <f t="shared" si="168"/>
        <v>5.4770000000000003</v>
      </c>
      <c r="F425" s="232">
        <f t="shared" si="133"/>
        <v>5.4649043000000006</v>
      </c>
      <c r="G425" s="232">
        <f t="shared" si="134"/>
        <v>5.4649043000000006</v>
      </c>
      <c r="H425" s="232">
        <f t="shared" si="135"/>
        <v>0</v>
      </c>
      <c r="I425" s="232">
        <f>'F4.2'!Y45</f>
        <v>0</v>
      </c>
      <c r="J425" s="232">
        <f>'F4.2'!AX45</f>
        <v>0</v>
      </c>
      <c r="K425" s="310"/>
      <c r="L425" s="310"/>
      <c r="M425" s="310">
        <f t="shared" si="141"/>
        <v>0</v>
      </c>
      <c r="N425" s="310">
        <f t="shared" si="137"/>
        <v>0</v>
      </c>
      <c r="O425" s="161">
        <f t="shared" si="138"/>
        <v>0</v>
      </c>
      <c r="P425" s="162">
        <f t="shared" si="139"/>
        <v>0</v>
      </c>
    </row>
    <row r="426" spans="1:16" ht="78.75" hidden="1" outlineLevel="1" x14ac:dyDescent="0.25">
      <c r="A426" s="312">
        <f>A331</f>
        <v>5.3</v>
      </c>
      <c r="B426" s="316" t="str">
        <f t="shared" ref="B426:E426" si="169">B331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426" s="312" t="str">
        <f t="shared" si="169"/>
        <v>MERC/TECH-1/CAPEX/20142015/006</v>
      </c>
      <c r="D426" s="323">
        <f t="shared" si="169"/>
        <v>41928</v>
      </c>
      <c r="E426" s="310">
        <f t="shared" si="169"/>
        <v>2.7109999999999999</v>
      </c>
      <c r="F426" s="232">
        <f t="shared" si="133"/>
        <v>2.6624558</v>
      </c>
      <c r="G426" s="232">
        <f t="shared" si="134"/>
        <v>2.6624558</v>
      </c>
      <c r="H426" s="232">
        <f t="shared" si="135"/>
        <v>0</v>
      </c>
      <c r="I426" s="232">
        <f>'F4.2'!Y46</f>
        <v>0</v>
      </c>
      <c r="J426" s="232">
        <f>'F4.2'!AX46</f>
        <v>0</v>
      </c>
      <c r="K426" s="310"/>
      <c r="L426" s="310"/>
      <c r="M426" s="310">
        <f t="shared" si="141"/>
        <v>0</v>
      </c>
      <c r="N426" s="310">
        <f t="shared" si="137"/>
        <v>0</v>
      </c>
      <c r="O426" s="161">
        <f t="shared" si="138"/>
        <v>0</v>
      </c>
      <c r="P426" s="162">
        <f t="shared" si="139"/>
        <v>0</v>
      </c>
    </row>
    <row r="427" spans="1:16" ht="78.75" hidden="1" outlineLevel="1" x14ac:dyDescent="0.25">
      <c r="A427" s="312">
        <f>A332</f>
        <v>5.4</v>
      </c>
      <c r="B427" s="316" t="str">
        <f t="shared" ref="B427:E427" si="170">B332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427" s="312" t="str">
        <f t="shared" si="170"/>
        <v>MERC/TECH-1/CAPEX/20142015/006</v>
      </c>
      <c r="D427" s="323">
        <f t="shared" si="170"/>
        <v>41928</v>
      </c>
      <c r="E427" s="310">
        <f t="shared" si="170"/>
        <v>2.7109999999999999</v>
      </c>
      <c r="F427" s="232">
        <f t="shared" si="133"/>
        <v>2.3531</v>
      </c>
      <c r="G427" s="232">
        <f t="shared" si="134"/>
        <v>2.3531</v>
      </c>
      <c r="H427" s="232">
        <f t="shared" si="135"/>
        <v>0</v>
      </c>
      <c r="I427" s="232">
        <f>'F4.2'!Y47</f>
        <v>0</v>
      </c>
      <c r="J427" s="232">
        <f>'F4.2'!AX47</f>
        <v>0</v>
      </c>
      <c r="K427" s="310"/>
      <c r="L427" s="310"/>
      <c r="M427" s="310">
        <f t="shared" si="141"/>
        <v>0</v>
      </c>
      <c r="N427" s="310">
        <f t="shared" si="137"/>
        <v>0</v>
      </c>
      <c r="O427" s="161">
        <f t="shared" si="138"/>
        <v>0</v>
      </c>
      <c r="P427" s="162">
        <f t="shared" si="139"/>
        <v>0</v>
      </c>
    </row>
    <row r="428" spans="1:16" ht="31.5" hidden="1" outlineLevel="1" x14ac:dyDescent="0.25">
      <c r="A428" s="301"/>
      <c r="B428" s="316" t="str">
        <f t="shared" ref="B428:E428" si="171">B333</f>
        <v>IDC</v>
      </c>
      <c r="C428" s="312" t="str">
        <f t="shared" si="171"/>
        <v>MERC/TECH-1/CAPEX/20142015/006</v>
      </c>
      <c r="D428" s="323">
        <f t="shared" si="171"/>
        <v>41928</v>
      </c>
      <c r="E428" s="310">
        <f t="shared" si="171"/>
        <v>1.6890000000000001</v>
      </c>
      <c r="F428" s="232">
        <f t="shared" si="133"/>
        <v>0</v>
      </c>
      <c r="G428" s="232">
        <f t="shared" si="134"/>
        <v>0</v>
      </c>
      <c r="H428" s="232">
        <f t="shared" si="135"/>
        <v>0</v>
      </c>
      <c r="I428" s="232">
        <f>'F4.2'!Y48</f>
        <v>0</v>
      </c>
      <c r="J428" s="232">
        <f>'F4.2'!AX48</f>
        <v>0</v>
      </c>
      <c r="K428" s="310"/>
      <c r="L428" s="310"/>
      <c r="M428" s="310">
        <f t="shared" si="141"/>
        <v>0</v>
      </c>
      <c r="N428" s="310">
        <f t="shared" si="137"/>
        <v>0</v>
      </c>
      <c r="O428" s="161">
        <f t="shared" si="138"/>
        <v>0</v>
      </c>
      <c r="P428" s="162">
        <f t="shared" si="139"/>
        <v>0</v>
      </c>
    </row>
    <row r="429" spans="1:16" ht="47.25" hidden="1" outlineLevel="1" x14ac:dyDescent="0.25">
      <c r="A429" s="301">
        <f>A334</f>
        <v>6</v>
      </c>
      <c r="B429" s="302" t="str">
        <f t="shared" ref="B429:E429" si="172">B334</f>
        <v>Boiler Process Improvement by replacement of damaged valves and Boiler Perfm Imp by Air Pre-Heater Up gradation of U#2 &amp; U#3 at BTPS</v>
      </c>
      <c r="C429" s="301" t="str">
        <f t="shared" si="172"/>
        <v>MERC/Tech-1/CAPEX /2014-15/00433</v>
      </c>
      <c r="D429" s="226">
        <f t="shared" si="172"/>
        <v>41792</v>
      </c>
      <c r="E429" s="232">
        <f t="shared" si="172"/>
        <v>17.369999999999997</v>
      </c>
      <c r="F429" s="232">
        <f t="shared" si="133"/>
        <v>0</v>
      </c>
      <c r="G429" s="232">
        <f t="shared" si="134"/>
        <v>0</v>
      </c>
      <c r="H429" s="232">
        <f t="shared" si="135"/>
        <v>0</v>
      </c>
      <c r="I429" s="232">
        <f>'F4.2'!Y49</f>
        <v>0</v>
      </c>
      <c r="J429" s="232">
        <f>'F4.2'!AX49</f>
        <v>0</v>
      </c>
      <c r="K429" s="232"/>
      <c r="L429" s="232"/>
      <c r="M429" s="232">
        <f t="shared" si="141"/>
        <v>0</v>
      </c>
      <c r="N429" s="232">
        <f t="shared" si="137"/>
        <v>0</v>
      </c>
      <c r="O429" s="161">
        <f t="shared" si="138"/>
        <v>0</v>
      </c>
      <c r="P429" s="162">
        <f t="shared" si="139"/>
        <v>0</v>
      </c>
    </row>
    <row r="430" spans="1:16" ht="31.5" hidden="1" outlineLevel="1" x14ac:dyDescent="0.25">
      <c r="A430" s="306">
        <f>A335</f>
        <v>6.1</v>
      </c>
      <c r="B430" s="316" t="str">
        <f t="shared" ref="B430:E430" si="173">B335</f>
        <v>Replacement of boiler outlet valves and damaged valves of units 2 &amp; 3</v>
      </c>
      <c r="C430" s="306" t="str">
        <f t="shared" si="173"/>
        <v>MERC/Tech-1/CAPEX /2014-15/00433</v>
      </c>
      <c r="D430" s="222">
        <f t="shared" si="173"/>
        <v>41792</v>
      </c>
      <c r="E430" s="310">
        <f t="shared" si="173"/>
        <v>2.62</v>
      </c>
      <c r="F430" s="232">
        <f t="shared" si="133"/>
        <v>1.3984000000000001</v>
      </c>
      <c r="G430" s="232">
        <f t="shared" si="134"/>
        <v>1.3984000000000001</v>
      </c>
      <c r="H430" s="232">
        <f t="shared" si="135"/>
        <v>0</v>
      </c>
      <c r="I430" s="232">
        <f>'F4.2'!Y50</f>
        <v>0</v>
      </c>
      <c r="J430" s="232">
        <f>'F4.2'!AX50</f>
        <v>0</v>
      </c>
      <c r="K430" s="310"/>
      <c r="L430" s="310"/>
      <c r="M430" s="310">
        <f t="shared" si="141"/>
        <v>0</v>
      </c>
      <c r="N430" s="310">
        <f t="shared" si="137"/>
        <v>0</v>
      </c>
      <c r="O430" s="161">
        <f t="shared" si="138"/>
        <v>0</v>
      </c>
      <c r="P430" s="162">
        <f t="shared" si="139"/>
        <v>0</v>
      </c>
    </row>
    <row r="431" spans="1:16" ht="31.5" hidden="1" outlineLevel="1" x14ac:dyDescent="0.25">
      <c r="A431" s="306">
        <f>A336</f>
        <v>6.2</v>
      </c>
      <c r="B431" s="316" t="str">
        <f t="shared" ref="B431:E431" si="174">B336</f>
        <v>Air pre heater up gradation of heat exchanger matrix &amp; regenerative dynamic sealing of units 2 &amp; 3</v>
      </c>
      <c r="C431" s="306" t="str">
        <f t="shared" si="174"/>
        <v>MERC/Tech-1/CAPEX /2014-15/00433</v>
      </c>
      <c r="D431" s="222">
        <f t="shared" si="174"/>
        <v>41792</v>
      </c>
      <c r="E431" s="310">
        <f t="shared" si="174"/>
        <v>13.404999999999999</v>
      </c>
      <c r="F431" s="232">
        <f t="shared" si="133"/>
        <v>1.2086276</v>
      </c>
      <c r="G431" s="232">
        <f t="shared" si="134"/>
        <v>1.2086276</v>
      </c>
      <c r="H431" s="232">
        <f t="shared" si="135"/>
        <v>0</v>
      </c>
      <c r="I431" s="232">
        <f>'F4.2'!Y51</f>
        <v>0</v>
      </c>
      <c r="J431" s="232">
        <f>'F4.2'!AX51</f>
        <v>0</v>
      </c>
      <c r="K431" s="310"/>
      <c r="L431" s="310"/>
      <c r="M431" s="310">
        <f t="shared" si="141"/>
        <v>0</v>
      </c>
      <c r="N431" s="310">
        <f t="shared" si="137"/>
        <v>0</v>
      </c>
      <c r="O431" s="161">
        <f t="shared" si="138"/>
        <v>0</v>
      </c>
      <c r="P431" s="162">
        <f t="shared" si="139"/>
        <v>0</v>
      </c>
    </row>
    <row r="432" spans="1:16" ht="31.5" hidden="1" outlineLevel="1" x14ac:dyDescent="0.25">
      <c r="A432" s="306"/>
      <c r="B432" s="316" t="str">
        <f t="shared" ref="B432:E432" si="175">B337</f>
        <v>IDC</v>
      </c>
      <c r="C432" s="306" t="str">
        <f t="shared" si="175"/>
        <v>MERC/Tech-1/CAPEX /2014-15/00433</v>
      </c>
      <c r="D432" s="222">
        <f t="shared" si="175"/>
        <v>41792</v>
      </c>
      <c r="E432" s="310">
        <f t="shared" si="175"/>
        <v>1.345</v>
      </c>
      <c r="F432" s="232">
        <f t="shared" si="133"/>
        <v>0</v>
      </c>
      <c r="G432" s="232">
        <f t="shared" si="134"/>
        <v>0</v>
      </c>
      <c r="H432" s="232">
        <f t="shared" si="135"/>
        <v>0</v>
      </c>
      <c r="I432" s="232">
        <f>'F4.2'!Y52</f>
        <v>0</v>
      </c>
      <c r="J432" s="232">
        <f>'F4.2'!AX52</f>
        <v>0</v>
      </c>
      <c r="K432" s="310"/>
      <c r="L432" s="310"/>
      <c r="M432" s="310">
        <f t="shared" si="141"/>
        <v>0</v>
      </c>
      <c r="N432" s="310">
        <f t="shared" si="137"/>
        <v>0</v>
      </c>
      <c r="O432" s="161">
        <f t="shared" si="138"/>
        <v>0</v>
      </c>
      <c r="P432" s="162">
        <f t="shared" si="139"/>
        <v>0</v>
      </c>
    </row>
    <row r="433" spans="1:16" ht="47.25" hidden="1" outlineLevel="1" x14ac:dyDescent="0.25">
      <c r="A433" s="301">
        <f t="shared" ref="A433:E433" si="176">A338</f>
        <v>8</v>
      </c>
      <c r="B433" s="302" t="str">
        <f t="shared" si="176"/>
        <v>Stack management by procurement of Bulldozer &amp; LOCO and CHP area schemes for performance &amp; unloading improvement</v>
      </c>
      <c r="C433" s="301" t="str">
        <f t="shared" si="176"/>
        <v>MERC/CAPEX/20162017/01426</v>
      </c>
      <c r="D433" s="226">
        <f t="shared" si="176"/>
        <v>42768</v>
      </c>
      <c r="E433" s="232">
        <f t="shared" si="176"/>
        <v>2.0930578512396689</v>
      </c>
      <c r="F433" s="232">
        <f t="shared" si="133"/>
        <v>0</v>
      </c>
      <c r="G433" s="232">
        <f t="shared" si="134"/>
        <v>0</v>
      </c>
      <c r="H433" s="232">
        <f t="shared" si="135"/>
        <v>0</v>
      </c>
      <c r="I433" s="232">
        <f>'F4.2'!Y53</f>
        <v>0</v>
      </c>
      <c r="J433" s="232">
        <f>'F4.2'!AX53</f>
        <v>0</v>
      </c>
      <c r="K433" s="232"/>
      <c r="L433" s="232"/>
      <c r="M433" s="232">
        <f t="shared" si="141"/>
        <v>0</v>
      </c>
      <c r="N433" s="232">
        <f t="shared" si="137"/>
        <v>0</v>
      </c>
      <c r="O433" s="161">
        <f t="shared" si="138"/>
        <v>0</v>
      </c>
      <c r="P433" s="162">
        <f t="shared" si="139"/>
        <v>0</v>
      </c>
    </row>
    <row r="434" spans="1:16" ht="31.5" hidden="1" outlineLevel="1" x14ac:dyDescent="0.25">
      <c r="A434" s="306">
        <f t="shared" ref="A434:E434" si="177">A339</f>
        <v>8.1</v>
      </c>
      <c r="B434" s="316" t="str">
        <f t="shared" si="177"/>
        <v>Procurement of Locomotive 800 HP (2 No.’s)</v>
      </c>
      <c r="C434" s="306" t="str">
        <f t="shared" si="177"/>
        <v>MERC/CAPEX/20162017/01426</v>
      </c>
      <c r="D434" s="222">
        <f t="shared" si="177"/>
        <v>42768</v>
      </c>
      <c r="E434" s="310">
        <f t="shared" si="177"/>
        <v>1.0395867768595042</v>
      </c>
      <c r="F434" s="232">
        <f t="shared" si="133"/>
        <v>1.0134768000000001</v>
      </c>
      <c r="G434" s="232">
        <f t="shared" si="134"/>
        <v>1.0134768000000001</v>
      </c>
      <c r="H434" s="232">
        <f t="shared" si="135"/>
        <v>0</v>
      </c>
      <c r="I434" s="232">
        <f>'F4.2'!Y54</f>
        <v>0</v>
      </c>
      <c r="J434" s="232">
        <f>'F4.2'!AX54</f>
        <v>0</v>
      </c>
      <c r="K434" s="310"/>
      <c r="L434" s="310"/>
      <c r="M434" s="310">
        <f t="shared" si="141"/>
        <v>0</v>
      </c>
      <c r="N434" s="310">
        <f t="shared" si="137"/>
        <v>0</v>
      </c>
      <c r="O434" s="161">
        <f t="shared" si="138"/>
        <v>0</v>
      </c>
      <c r="P434" s="162">
        <f t="shared" si="139"/>
        <v>0</v>
      </c>
    </row>
    <row r="435" spans="1:16" ht="31.5" hidden="1" outlineLevel="1" x14ac:dyDescent="0.25">
      <c r="A435" s="306">
        <f t="shared" ref="A435:E435" si="178">A340</f>
        <v>8.1999999999999993</v>
      </c>
      <c r="B435" s="316" t="str">
        <f t="shared" si="178"/>
        <v>Procurement of 2 No’s of Bulldozer Model D-155(2 No.’s)</v>
      </c>
      <c r="C435" s="306" t="str">
        <f t="shared" si="178"/>
        <v>MERC/CAPEX/20162017/01426</v>
      </c>
      <c r="D435" s="222">
        <f t="shared" si="178"/>
        <v>42768</v>
      </c>
      <c r="E435" s="310">
        <f t="shared" si="178"/>
        <v>0.5380165289256198</v>
      </c>
      <c r="F435" s="232">
        <f t="shared" si="133"/>
        <v>0.72968922148760329</v>
      </c>
      <c r="G435" s="232">
        <f t="shared" si="134"/>
        <v>0.72968922148760329</v>
      </c>
      <c r="H435" s="232">
        <f t="shared" si="135"/>
        <v>0</v>
      </c>
      <c r="I435" s="232">
        <f>'F4.2'!Y55</f>
        <v>0</v>
      </c>
      <c r="J435" s="232">
        <f>'F4.2'!AX55</f>
        <v>0</v>
      </c>
      <c r="K435" s="310"/>
      <c r="L435" s="310"/>
      <c r="M435" s="310">
        <f t="shared" si="141"/>
        <v>0</v>
      </c>
      <c r="N435" s="310">
        <f t="shared" si="137"/>
        <v>0</v>
      </c>
      <c r="O435" s="161">
        <f t="shared" si="138"/>
        <v>0</v>
      </c>
      <c r="P435" s="162">
        <f t="shared" si="139"/>
        <v>0</v>
      </c>
    </row>
    <row r="436" spans="1:16" ht="31.5" hidden="1" outlineLevel="1" x14ac:dyDescent="0.25">
      <c r="A436" s="306">
        <f t="shared" ref="A436:E436" si="179">A341</f>
        <v>8.3000000000000007</v>
      </c>
      <c r="B436" s="316" t="str">
        <f t="shared" si="179"/>
        <v>Modification below primary crusher chutes 15A/B &amp; Conv.02</v>
      </c>
      <c r="C436" s="306" t="str">
        <f t="shared" si="179"/>
        <v>MERC/CAPEX/20162017/01426</v>
      </c>
      <c r="D436" s="222">
        <f t="shared" si="179"/>
        <v>42768</v>
      </c>
      <c r="E436" s="310">
        <f t="shared" si="179"/>
        <v>9.0247933884297526E-2</v>
      </c>
      <c r="F436" s="232">
        <f t="shared" si="133"/>
        <v>7.9869421487603301E-2</v>
      </c>
      <c r="G436" s="232">
        <f t="shared" si="134"/>
        <v>7.9869421487603301E-2</v>
      </c>
      <c r="H436" s="232">
        <f t="shared" si="135"/>
        <v>0</v>
      </c>
      <c r="I436" s="232">
        <f>'F4.2'!Y56</f>
        <v>0</v>
      </c>
      <c r="J436" s="232">
        <f>'F4.2'!AX56</f>
        <v>0</v>
      </c>
      <c r="K436" s="310"/>
      <c r="L436" s="310"/>
      <c r="M436" s="310">
        <f t="shared" si="141"/>
        <v>0</v>
      </c>
      <c r="N436" s="310">
        <f t="shared" si="137"/>
        <v>0</v>
      </c>
      <c r="O436" s="161">
        <f t="shared" si="138"/>
        <v>0</v>
      </c>
      <c r="P436" s="162">
        <f t="shared" si="139"/>
        <v>0</v>
      </c>
    </row>
    <row r="437" spans="1:16" ht="31.5" hidden="1" outlineLevel="1" x14ac:dyDescent="0.25">
      <c r="A437" s="306">
        <f t="shared" ref="A437:E437" si="180">A342</f>
        <v>8.4</v>
      </c>
      <c r="B437" s="316" t="str">
        <f t="shared" si="180"/>
        <v>New helical gear box for various conveyors</v>
      </c>
      <c r="C437" s="306" t="str">
        <f t="shared" si="180"/>
        <v>MERC/CAPEX/20162017/01426</v>
      </c>
      <c r="D437" s="222">
        <f t="shared" si="180"/>
        <v>42768</v>
      </c>
      <c r="E437" s="310">
        <f t="shared" si="180"/>
        <v>0.16661157024793388</v>
      </c>
      <c r="F437" s="232">
        <f t="shared" si="133"/>
        <v>0</v>
      </c>
      <c r="G437" s="232">
        <f t="shared" si="134"/>
        <v>0</v>
      </c>
      <c r="H437" s="232">
        <f t="shared" si="135"/>
        <v>0</v>
      </c>
      <c r="I437" s="232">
        <f>'F4.2'!Y57</f>
        <v>0</v>
      </c>
      <c r="J437" s="232">
        <f>'F4.2'!AX57</f>
        <v>0</v>
      </c>
      <c r="K437" s="310"/>
      <c r="L437" s="310"/>
      <c r="M437" s="310">
        <f t="shared" si="141"/>
        <v>0</v>
      </c>
      <c r="N437" s="310">
        <f t="shared" si="137"/>
        <v>0</v>
      </c>
      <c r="O437" s="161">
        <f t="shared" si="138"/>
        <v>0</v>
      </c>
      <c r="P437" s="162">
        <f t="shared" si="139"/>
        <v>0</v>
      </c>
    </row>
    <row r="438" spans="1:16" ht="31.5" hidden="1" outlineLevel="1" x14ac:dyDescent="0.25">
      <c r="A438" s="306">
        <f t="shared" ref="A438:E438" si="181">A343</f>
        <v>8.5</v>
      </c>
      <c r="B438" s="316" t="str">
        <f t="shared" si="181"/>
        <v xml:space="preserve">Procurement of Elecon Make Ring Granulator Type TK-09-38B </v>
      </c>
      <c r="C438" s="306" t="str">
        <f t="shared" si="181"/>
        <v>MERC/CAPEX/20162017/01426</v>
      </c>
      <c r="D438" s="222">
        <f t="shared" si="181"/>
        <v>42768</v>
      </c>
      <c r="E438" s="310">
        <f t="shared" si="181"/>
        <v>0.11280991735537189</v>
      </c>
      <c r="F438" s="232">
        <f t="shared" si="133"/>
        <v>0</v>
      </c>
      <c r="G438" s="232">
        <f t="shared" si="134"/>
        <v>0</v>
      </c>
      <c r="H438" s="232">
        <f t="shared" si="135"/>
        <v>0</v>
      </c>
      <c r="I438" s="232">
        <f>'F4.2'!Y58</f>
        <v>0</v>
      </c>
      <c r="J438" s="232">
        <f>'F4.2'!AX58</f>
        <v>0</v>
      </c>
      <c r="K438" s="310"/>
      <c r="L438" s="310"/>
      <c r="M438" s="310">
        <f t="shared" si="141"/>
        <v>0</v>
      </c>
      <c r="N438" s="310">
        <f t="shared" si="137"/>
        <v>0</v>
      </c>
      <c r="O438" s="161">
        <f t="shared" si="138"/>
        <v>0</v>
      </c>
      <c r="P438" s="162">
        <f t="shared" si="139"/>
        <v>0</v>
      </c>
    </row>
    <row r="439" spans="1:16" ht="31.5" hidden="1" outlineLevel="1" x14ac:dyDescent="0.25">
      <c r="A439" s="306">
        <f t="shared" ref="A439:E439" si="182">A344</f>
        <v>8.6</v>
      </c>
      <c r="B439" s="316" t="str">
        <f t="shared" si="182"/>
        <v>Procurement of Elecon Make Ring Granulator Type TK6 32B Ring Granulator</v>
      </c>
      <c r="C439" s="306" t="str">
        <f t="shared" si="182"/>
        <v>MERC/CAPEX/20162017/01426</v>
      </c>
      <c r="D439" s="222">
        <f t="shared" si="182"/>
        <v>42768</v>
      </c>
      <c r="E439" s="310">
        <f t="shared" si="182"/>
        <v>7.1157024793388424E-2</v>
      </c>
      <c r="F439" s="232">
        <f t="shared" si="133"/>
        <v>0</v>
      </c>
      <c r="G439" s="232">
        <f t="shared" si="134"/>
        <v>0</v>
      </c>
      <c r="H439" s="232">
        <f t="shared" si="135"/>
        <v>0</v>
      </c>
      <c r="I439" s="232">
        <f>'F4.2'!Y59</f>
        <v>0</v>
      </c>
      <c r="J439" s="232">
        <f>'F4.2'!AX59</f>
        <v>0</v>
      </c>
      <c r="K439" s="310"/>
      <c r="L439" s="310"/>
      <c r="M439" s="310">
        <f t="shared" si="141"/>
        <v>0</v>
      </c>
      <c r="N439" s="310">
        <f t="shared" si="137"/>
        <v>0</v>
      </c>
      <c r="O439" s="161">
        <f t="shared" si="138"/>
        <v>0</v>
      </c>
      <c r="P439" s="162">
        <f t="shared" si="139"/>
        <v>0</v>
      </c>
    </row>
    <row r="440" spans="1:16" ht="31.5" hidden="1" outlineLevel="1" x14ac:dyDescent="0.25">
      <c r="A440" s="306"/>
      <c r="B440" s="316" t="str">
        <f t="shared" ref="B440:E440" si="183">B345</f>
        <v>IDC</v>
      </c>
      <c r="C440" s="306" t="str">
        <f t="shared" si="183"/>
        <v>MERC/CAPEX/20162017/01426</v>
      </c>
      <c r="D440" s="222">
        <f t="shared" si="183"/>
        <v>42768</v>
      </c>
      <c r="E440" s="310">
        <f t="shared" si="183"/>
        <v>7.4628099173553716E-2</v>
      </c>
      <c r="F440" s="232">
        <f t="shared" si="133"/>
        <v>0</v>
      </c>
      <c r="G440" s="232">
        <f t="shared" si="134"/>
        <v>0</v>
      </c>
      <c r="H440" s="232">
        <f t="shared" si="135"/>
        <v>0</v>
      </c>
      <c r="I440" s="232">
        <f>'F4.2'!Y60</f>
        <v>0</v>
      </c>
      <c r="J440" s="232">
        <f>'F4.2'!AX60</f>
        <v>0</v>
      </c>
      <c r="K440" s="310"/>
      <c r="L440" s="310"/>
      <c r="M440" s="310">
        <f t="shared" si="141"/>
        <v>0</v>
      </c>
      <c r="N440" s="310">
        <f t="shared" si="137"/>
        <v>0</v>
      </c>
      <c r="O440" s="161">
        <f t="shared" si="138"/>
        <v>0</v>
      </c>
      <c r="P440" s="162">
        <f t="shared" si="139"/>
        <v>0</v>
      </c>
    </row>
    <row r="441" spans="1:16" ht="47.25" hidden="1" outlineLevel="1" x14ac:dyDescent="0.25">
      <c r="A441" s="301">
        <f>A346</f>
        <v>14</v>
      </c>
      <c r="B441" s="302" t="str">
        <f t="shared" ref="B441:E441" si="184">B346</f>
        <v>Upgradation of Symphony Harmony DCS, 220V 1285 AH Battery &amp; Charger and Replacement of 6.6 kV HT MOCB by VCB at BTPS, Bhusawal</v>
      </c>
      <c r="C441" s="301" t="str">
        <f t="shared" si="184"/>
        <v>MERC/CAPEX/2019-2020/915</v>
      </c>
      <c r="D441" s="226">
        <f t="shared" si="184"/>
        <v>43760</v>
      </c>
      <c r="E441" s="232">
        <f t="shared" si="184"/>
        <v>13.72861</v>
      </c>
      <c r="F441" s="232">
        <f t="shared" si="133"/>
        <v>0</v>
      </c>
      <c r="G441" s="232">
        <f t="shared" si="134"/>
        <v>0</v>
      </c>
      <c r="H441" s="232">
        <f t="shared" si="135"/>
        <v>0</v>
      </c>
      <c r="I441" s="232">
        <f>'F4.2'!Y61</f>
        <v>0</v>
      </c>
      <c r="J441" s="232">
        <f>'F4.2'!AX61</f>
        <v>0</v>
      </c>
      <c r="K441" s="232"/>
      <c r="L441" s="232"/>
      <c r="M441" s="232">
        <f t="shared" si="141"/>
        <v>0</v>
      </c>
      <c r="N441" s="232">
        <f t="shared" si="137"/>
        <v>0</v>
      </c>
      <c r="O441" s="161">
        <f t="shared" si="138"/>
        <v>0</v>
      </c>
      <c r="P441" s="162">
        <f t="shared" si="139"/>
        <v>0</v>
      </c>
    </row>
    <row r="442" spans="1:16" ht="31.5" hidden="1" outlineLevel="1" x14ac:dyDescent="0.25">
      <c r="A442" s="306">
        <f>A347</f>
        <v>14.1</v>
      </c>
      <c r="B442" s="316" t="str">
        <f t="shared" ref="B442:E442" si="185">B347</f>
        <v>HMI Up-gradation of Symphony Harmony DCS Unit-3, 210MW, BTPS.</v>
      </c>
      <c r="C442" s="306" t="str">
        <f t="shared" si="185"/>
        <v>MERC/CAPEX/2019-2020/915</v>
      </c>
      <c r="D442" s="222">
        <f t="shared" si="185"/>
        <v>43760</v>
      </c>
      <c r="E442" s="324">
        <f t="shared" si="185"/>
        <v>5.54</v>
      </c>
      <c r="F442" s="232">
        <f t="shared" si="133"/>
        <v>5.54</v>
      </c>
      <c r="G442" s="232">
        <f t="shared" si="134"/>
        <v>5.54</v>
      </c>
      <c r="H442" s="232">
        <f t="shared" si="135"/>
        <v>0</v>
      </c>
      <c r="I442" s="232">
        <f>'F4.2'!Y62</f>
        <v>0</v>
      </c>
      <c r="J442" s="232">
        <f>'F4.2'!AX62</f>
        <v>0</v>
      </c>
      <c r="K442" s="324"/>
      <c r="L442" s="324"/>
      <c r="M442" s="324">
        <f t="shared" si="141"/>
        <v>0</v>
      </c>
      <c r="N442" s="324">
        <f t="shared" si="137"/>
        <v>0</v>
      </c>
      <c r="O442" s="161">
        <f t="shared" si="138"/>
        <v>0</v>
      </c>
      <c r="P442" s="162">
        <f t="shared" si="139"/>
        <v>0</v>
      </c>
    </row>
    <row r="443" spans="1:16" ht="47.25" hidden="1" outlineLevel="1" x14ac:dyDescent="0.25">
      <c r="A443" s="306">
        <f>A348</f>
        <v>14.2</v>
      </c>
      <c r="B443" s="316" t="str">
        <f t="shared" ref="B443:E443" si="186">B348</f>
        <v>Supply, erection, commissioning and site testing of Plante 220V DC, 1285 AH, Station Battery Set and charging equipment for 1285 AH Plante battery for Unit 3.</v>
      </c>
      <c r="C443" s="306" t="str">
        <f t="shared" si="186"/>
        <v>MERC/CAPEX/2019-2020/915</v>
      </c>
      <c r="D443" s="222">
        <f t="shared" si="186"/>
        <v>43760</v>
      </c>
      <c r="E443" s="324">
        <f t="shared" si="186"/>
        <v>1.71861</v>
      </c>
      <c r="F443" s="232">
        <f t="shared" si="133"/>
        <v>1.71861</v>
      </c>
      <c r="G443" s="232">
        <f t="shared" si="134"/>
        <v>1.71861</v>
      </c>
      <c r="H443" s="232">
        <f t="shared" si="135"/>
        <v>0</v>
      </c>
      <c r="I443" s="232">
        <f>'F4.2'!Y63</f>
        <v>0</v>
      </c>
      <c r="J443" s="232">
        <f>'F4.2'!AX63</f>
        <v>0</v>
      </c>
      <c r="K443" s="324"/>
      <c r="L443" s="324"/>
      <c r="M443" s="324">
        <f t="shared" si="141"/>
        <v>0</v>
      </c>
      <c r="N443" s="324">
        <f t="shared" si="137"/>
        <v>0</v>
      </c>
      <c r="O443" s="161">
        <f t="shared" si="138"/>
        <v>0</v>
      </c>
      <c r="P443" s="162">
        <f t="shared" si="139"/>
        <v>0</v>
      </c>
    </row>
    <row r="444" spans="1:16" ht="31.5" hidden="1" outlineLevel="1" x14ac:dyDescent="0.25">
      <c r="A444" s="306">
        <f>A349</f>
        <v>14.3</v>
      </c>
      <c r="B444" s="316" t="str">
        <f t="shared" ref="B444:E444" si="187">B349</f>
        <v>Retrofitting of 6.6 kv breakers of unit -3 along without door plant boards by vacuum circuit breakers.</v>
      </c>
      <c r="C444" s="306" t="str">
        <f t="shared" si="187"/>
        <v>MERC/CAPEX/2019-2020/915</v>
      </c>
      <c r="D444" s="222">
        <f t="shared" si="187"/>
        <v>43760</v>
      </c>
      <c r="E444" s="324">
        <f t="shared" si="187"/>
        <v>6.47</v>
      </c>
      <c r="F444" s="232">
        <f t="shared" si="133"/>
        <v>6.1082700000000001</v>
      </c>
      <c r="G444" s="232">
        <f t="shared" si="134"/>
        <v>6.1082700000000001</v>
      </c>
      <c r="H444" s="232">
        <f t="shared" si="135"/>
        <v>0</v>
      </c>
      <c r="I444" s="232">
        <f>'F4.2'!Y64</f>
        <v>0</v>
      </c>
      <c r="J444" s="232">
        <f>'F4.2'!AX64</f>
        <v>0</v>
      </c>
      <c r="K444" s="324"/>
      <c r="L444" s="324"/>
      <c r="M444" s="324">
        <f t="shared" si="141"/>
        <v>0</v>
      </c>
      <c r="N444" s="324">
        <f t="shared" si="137"/>
        <v>0</v>
      </c>
      <c r="O444" s="161">
        <f t="shared" si="138"/>
        <v>0</v>
      </c>
      <c r="P444" s="162">
        <f t="shared" si="139"/>
        <v>0</v>
      </c>
    </row>
    <row r="445" spans="1:16" ht="15.75" hidden="1" outlineLevel="1" x14ac:dyDescent="0.25">
      <c r="A445" s="306"/>
      <c r="B445" s="316" t="str">
        <f t="shared" ref="B445:E445" si="188">B350</f>
        <v>IDC</v>
      </c>
      <c r="C445" s="306" t="str">
        <f t="shared" si="188"/>
        <v>MERC/CAPEX/2019-2020/915</v>
      </c>
      <c r="D445" s="222">
        <f t="shared" si="188"/>
        <v>43760</v>
      </c>
      <c r="E445" s="324">
        <f t="shared" si="188"/>
        <v>0</v>
      </c>
      <c r="F445" s="232">
        <f t="shared" si="133"/>
        <v>0</v>
      </c>
      <c r="G445" s="232">
        <f t="shared" si="134"/>
        <v>0</v>
      </c>
      <c r="H445" s="232">
        <f t="shared" si="135"/>
        <v>0</v>
      </c>
      <c r="I445" s="232">
        <f>'F4.2'!Y65</f>
        <v>0</v>
      </c>
      <c r="J445" s="232">
        <f>'F4.2'!AX65</f>
        <v>0</v>
      </c>
      <c r="K445" s="324"/>
      <c r="L445" s="324"/>
      <c r="M445" s="324">
        <f t="shared" si="141"/>
        <v>0</v>
      </c>
      <c r="N445" s="324">
        <f t="shared" si="137"/>
        <v>0</v>
      </c>
      <c r="O445" s="161">
        <f t="shared" si="138"/>
        <v>0</v>
      </c>
      <c r="P445" s="162">
        <f t="shared" si="139"/>
        <v>0</v>
      </c>
    </row>
    <row r="446" spans="1:16" ht="47.25" hidden="1" outlineLevel="1" x14ac:dyDescent="0.25">
      <c r="A446" s="301" t="str">
        <f t="shared" ref="A446:E446" si="189">A351</f>
        <v>HO
DPR-5</v>
      </c>
      <c r="B446" s="302" t="str">
        <f t="shared" si="189"/>
        <v>Procurement of energy efficient HT motors at Bhusawal TPS, Koradi TPS, Chandrapur TPS, khaperkheda TPS, Parli TPS &amp; Paras TPS as insurance spares</v>
      </c>
      <c r="C446" s="301" t="str">
        <f t="shared" si="189"/>
        <v>MERC/TECH 1/CAPEX/20142015/01218</v>
      </c>
      <c r="D446" s="226">
        <f t="shared" si="189"/>
        <v>41968</v>
      </c>
      <c r="E446" s="232">
        <f t="shared" si="189"/>
        <v>1.91</v>
      </c>
      <c r="F446" s="232">
        <f t="shared" si="133"/>
        <v>0</v>
      </c>
      <c r="G446" s="232">
        <f t="shared" si="134"/>
        <v>0</v>
      </c>
      <c r="H446" s="232">
        <f t="shared" si="135"/>
        <v>0</v>
      </c>
      <c r="I446" s="232">
        <f>'F4.2'!Y66</f>
        <v>0</v>
      </c>
      <c r="J446" s="232">
        <f>'F4.2'!AX66</f>
        <v>0</v>
      </c>
      <c r="K446" s="325"/>
      <c r="L446" s="325"/>
      <c r="M446" s="325">
        <f t="shared" si="141"/>
        <v>0</v>
      </c>
      <c r="N446" s="325">
        <f t="shared" si="137"/>
        <v>0</v>
      </c>
      <c r="O446" s="161">
        <f t="shared" si="138"/>
        <v>0</v>
      </c>
      <c r="P446" s="162">
        <f t="shared" si="139"/>
        <v>0</v>
      </c>
    </row>
    <row r="447" spans="1:16" ht="31.5" hidden="1" outlineLevel="1" x14ac:dyDescent="0.25">
      <c r="A447" s="312" t="str">
        <f t="shared" ref="A447:E447" si="190">A352</f>
        <v>HO
DPR 5.1</v>
      </c>
      <c r="B447" s="320" t="str">
        <f t="shared" si="190"/>
        <v>Bhusawal: Procurement of HT motors (Coal Mill/CEP/CWP) for U-3</v>
      </c>
      <c r="C447" s="312" t="str">
        <f t="shared" si="190"/>
        <v>MERC/TECH 1/CAPEX/20142015/01218</v>
      </c>
      <c r="D447" s="323">
        <f t="shared" si="190"/>
        <v>41968</v>
      </c>
      <c r="E447" s="322">
        <f t="shared" si="190"/>
        <v>1.91</v>
      </c>
      <c r="F447" s="232">
        <f t="shared" si="133"/>
        <v>0.69702600000000003</v>
      </c>
      <c r="G447" s="232">
        <f t="shared" si="134"/>
        <v>0.69702600000000003</v>
      </c>
      <c r="H447" s="232">
        <f t="shared" si="135"/>
        <v>0</v>
      </c>
      <c r="I447" s="232">
        <f>'F4.2'!Y67</f>
        <v>0</v>
      </c>
      <c r="J447" s="232">
        <f>'F4.2'!AX67</f>
        <v>0</v>
      </c>
      <c r="K447" s="322"/>
      <c r="L447" s="322"/>
      <c r="M447" s="322">
        <f t="shared" si="141"/>
        <v>0</v>
      </c>
      <c r="N447" s="322">
        <f t="shared" si="137"/>
        <v>0</v>
      </c>
      <c r="O447" s="161">
        <f t="shared" si="138"/>
        <v>0</v>
      </c>
      <c r="P447" s="162">
        <f t="shared" si="139"/>
        <v>0</v>
      </c>
    </row>
    <row r="448" spans="1:16" ht="47.25" hidden="1" outlineLevel="1" x14ac:dyDescent="0.25">
      <c r="A448" s="301" t="str">
        <f t="shared" ref="A448:E448" si="191">A353</f>
        <v>HO
DPR 6</v>
      </c>
      <c r="B448" s="302" t="str">
        <f t="shared" si="191"/>
        <v>Supply, Installation, Commissioning and Operation &amp; Maintenance Services of Continuous Ambient Air Quality Monitoring Stations (CAAQMS) at various TPS</v>
      </c>
      <c r="C448" s="301" t="str">
        <f t="shared" si="191"/>
        <v>MERC/CAPEX/20162017/00423</v>
      </c>
      <c r="D448" s="226">
        <f t="shared" si="191"/>
        <v>42585</v>
      </c>
      <c r="E448" s="232">
        <f t="shared" si="191"/>
        <v>1.3257526714285714</v>
      </c>
      <c r="F448" s="232">
        <f t="shared" si="133"/>
        <v>0</v>
      </c>
      <c r="G448" s="232">
        <f t="shared" si="134"/>
        <v>0</v>
      </c>
      <c r="H448" s="232">
        <f t="shared" si="135"/>
        <v>0</v>
      </c>
      <c r="I448" s="232">
        <f>'F4.2'!Y68</f>
        <v>0</v>
      </c>
      <c r="J448" s="232">
        <f>'F4.2'!AX68</f>
        <v>0</v>
      </c>
      <c r="K448" s="325"/>
      <c r="L448" s="325"/>
      <c r="M448" s="325">
        <f t="shared" si="141"/>
        <v>0</v>
      </c>
      <c r="N448" s="325">
        <f t="shared" si="137"/>
        <v>0</v>
      </c>
      <c r="O448" s="161">
        <f t="shared" si="138"/>
        <v>0</v>
      </c>
      <c r="P448" s="162">
        <f t="shared" si="139"/>
        <v>0</v>
      </c>
    </row>
    <row r="449" spans="1:16" ht="31.5" hidden="1" outlineLevel="1" x14ac:dyDescent="0.25">
      <c r="A449" s="312" t="str">
        <f t="shared" ref="A449:E449" si="192">A354</f>
        <v>HO
DPR 6.1</v>
      </c>
      <c r="B449" s="320" t="str">
        <f t="shared" si="192"/>
        <v>Bhusawal: Unit 2-3 (1 Nos.)</v>
      </c>
      <c r="C449" s="312" t="str">
        <f t="shared" si="192"/>
        <v>MERC/CAPEX/20162017/00423</v>
      </c>
      <c r="D449" s="326">
        <f t="shared" si="192"/>
        <v>42585</v>
      </c>
      <c r="E449" s="322">
        <f t="shared" si="192"/>
        <v>1.3257526714285714</v>
      </c>
      <c r="F449" s="232">
        <f t="shared" si="133"/>
        <v>0.9383999666666667</v>
      </c>
      <c r="G449" s="232">
        <f t="shared" si="134"/>
        <v>0.9383999666666667</v>
      </c>
      <c r="H449" s="232">
        <f t="shared" si="135"/>
        <v>0</v>
      </c>
      <c r="I449" s="232">
        <f>'F4.2'!Y69</f>
        <v>0</v>
      </c>
      <c r="J449" s="232">
        <f>'F4.2'!AX69</f>
        <v>0</v>
      </c>
      <c r="K449" s="322"/>
      <c r="L449" s="322"/>
      <c r="M449" s="322">
        <f t="shared" si="141"/>
        <v>0</v>
      </c>
      <c r="N449" s="322">
        <f t="shared" si="137"/>
        <v>0</v>
      </c>
      <c r="O449" s="161">
        <f t="shared" si="138"/>
        <v>0</v>
      </c>
      <c r="P449" s="162">
        <f t="shared" si="139"/>
        <v>0</v>
      </c>
    </row>
    <row r="450" spans="1:16" ht="31.5" hidden="1" outlineLevel="1" x14ac:dyDescent="0.25">
      <c r="A450" s="301" t="str">
        <f t="shared" ref="A450:E450" si="193">A355</f>
        <v>HO
DPR 7</v>
      </c>
      <c r="B450" s="302" t="str">
        <f t="shared" si="193"/>
        <v>Installation of Real Time Online Coal-Ash Analyzer at various TPS</v>
      </c>
      <c r="C450" s="301" t="str">
        <f t="shared" si="193"/>
        <v>MERC/CAPEX/20162017/00774</v>
      </c>
      <c r="D450" s="226">
        <f t="shared" si="193"/>
        <v>42643</v>
      </c>
      <c r="E450" s="232">
        <f t="shared" si="193"/>
        <v>0</v>
      </c>
      <c r="F450" s="232">
        <f t="shared" si="133"/>
        <v>0</v>
      </c>
      <c r="G450" s="232">
        <f t="shared" si="134"/>
        <v>0</v>
      </c>
      <c r="H450" s="232">
        <f t="shared" si="135"/>
        <v>0</v>
      </c>
      <c r="I450" s="232">
        <f>'F4.2'!Y70</f>
        <v>0</v>
      </c>
      <c r="J450" s="232">
        <f>'F4.2'!AX70</f>
        <v>0</v>
      </c>
      <c r="K450" s="325"/>
      <c r="L450" s="325"/>
      <c r="M450" s="325">
        <f t="shared" si="141"/>
        <v>0</v>
      </c>
      <c r="N450" s="325">
        <f t="shared" si="137"/>
        <v>0</v>
      </c>
      <c r="O450" s="161">
        <f t="shared" si="138"/>
        <v>0</v>
      </c>
      <c r="P450" s="162">
        <f t="shared" si="139"/>
        <v>0</v>
      </c>
    </row>
    <row r="451" spans="1:16" ht="31.5" hidden="1" outlineLevel="1" x14ac:dyDescent="0.25">
      <c r="A451" s="312" t="str">
        <f t="shared" ref="A451:E451" si="194">A356</f>
        <v>HO
DPR 7.1</v>
      </c>
      <c r="B451" s="320" t="str">
        <f t="shared" si="194"/>
        <v>Bhusawal: Unit 2-3</v>
      </c>
      <c r="C451" s="312" t="str">
        <f t="shared" si="194"/>
        <v>MERC/CAPEX/20162017/00774</v>
      </c>
      <c r="D451" s="326">
        <f t="shared" si="194"/>
        <v>42643</v>
      </c>
      <c r="E451" s="322">
        <f t="shared" si="194"/>
        <v>0</v>
      </c>
      <c r="F451" s="232">
        <f t="shared" si="133"/>
        <v>0</v>
      </c>
      <c r="G451" s="232">
        <f t="shared" si="134"/>
        <v>0</v>
      </c>
      <c r="H451" s="232">
        <f t="shared" si="135"/>
        <v>0</v>
      </c>
      <c r="I451" s="232">
        <f>'F4.2'!Y71</f>
        <v>0</v>
      </c>
      <c r="J451" s="232">
        <f>'F4.2'!AX71</f>
        <v>0</v>
      </c>
      <c r="K451" s="322"/>
      <c r="L451" s="322"/>
      <c r="M451" s="322">
        <f t="shared" si="141"/>
        <v>0</v>
      </c>
      <c r="N451" s="322">
        <f t="shared" si="137"/>
        <v>0</v>
      </c>
      <c r="O451" s="161">
        <f t="shared" si="138"/>
        <v>0</v>
      </c>
      <c r="P451" s="162">
        <f t="shared" si="139"/>
        <v>0</v>
      </c>
    </row>
    <row r="452" spans="1:16" ht="31.5" hidden="1" outlineLevel="1" x14ac:dyDescent="0.25">
      <c r="A452" s="179" t="str">
        <f t="shared" ref="A452:E452" si="195">A357</f>
        <v>HO
DPR 13</v>
      </c>
      <c r="B452" s="180" t="str">
        <f t="shared" si="195"/>
        <v>Construction of new Administrative Building for Mahagenco at Vidyut Bhawan, Katol Road, Nagpur</v>
      </c>
      <c r="C452" s="43" t="str">
        <f t="shared" si="195"/>
        <v>MERC/CAPEX/2021-2022/MSPGCL/063</v>
      </c>
      <c r="D452" s="150">
        <f t="shared" si="195"/>
        <v>44604</v>
      </c>
      <c r="E452" s="45">
        <f t="shared" si="195"/>
        <v>57</v>
      </c>
      <c r="F452" s="102">
        <f t="shared" si="133"/>
        <v>0</v>
      </c>
      <c r="G452" s="102">
        <f t="shared" si="134"/>
        <v>0</v>
      </c>
      <c r="H452" s="102">
        <f t="shared" si="135"/>
        <v>0</v>
      </c>
      <c r="I452" s="45">
        <f>'F4.2'!Y72</f>
        <v>0</v>
      </c>
      <c r="J452" s="45">
        <f>'F4.2'!AX72</f>
        <v>0</v>
      </c>
      <c r="K452" s="102"/>
      <c r="L452" s="102"/>
      <c r="M452" s="102">
        <f t="shared" ref="M452:M479" si="196">SUM(J452:L452)</f>
        <v>0</v>
      </c>
      <c r="N452" s="102">
        <f t="shared" si="137"/>
        <v>0</v>
      </c>
    </row>
    <row r="453" spans="1:16" ht="47.25" hidden="1" outlineLevel="1" x14ac:dyDescent="0.25">
      <c r="A453" s="187" t="str">
        <f t="shared" ref="A453:E453" si="197">A358</f>
        <v>HO
DPR 13.1</v>
      </c>
      <c r="B453" s="188" t="str">
        <f t="shared" si="197"/>
        <v>Construction of new Administrative Building for Mahagenco at Vidyut Bhawan, Katol Road, Nagpur</v>
      </c>
      <c r="C453" s="46" t="str">
        <f t="shared" si="197"/>
        <v>MERC/CAPEX/2021-2022/MSPGCL/063</v>
      </c>
      <c r="D453" s="152">
        <f t="shared" si="197"/>
        <v>44604</v>
      </c>
      <c r="E453" s="111">
        <f t="shared" si="197"/>
        <v>54.24</v>
      </c>
      <c r="F453" s="102">
        <f t="shared" si="133"/>
        <v>0</v>
      </c>
      <c r="G453" s="102">
        <f t="shared" si="134"/>
        <v>0</v>
      </c>
      <c r="H453" s="102">
        <f t="shared" si="135"/>
        <v>0</v>
      </c>
      <c r="I453" s="45">
        <f>'F4.2'!Y73</f>
        <v>0</v>
      </c>
      <c r="J453" s="45">
        <f>'F4.2'!AX73</f>
        <v>0</v>
      </c>
      <c r="K453" s="102"/>
      <c r="L453" s="102"/>
      <c r="M453" s="102">
        <f t="shared" si="196"/>
        <v>0</v>
      </c>
      <c r="N453" s="102">
        <f t="shared" si="137"/>
        <v>0</v>
      </c>
    </row>
    <row r="454" spans="1:16" ht="31.5" hidden="1" outlineLevel="1" x14ac:dyDescent="0.25">
      <c r="A454" s="181">
        <f t="shared" ref="A454:E454" si="198">A359</f>
        <v>0</v>
      </c>
      <c r="B454" s="188" t="str">
        <f t="shared" si="198"/>
        <v>IDC</v>
      </c>
      <c r="C454" s="46" t="str">
        <f t="shared" si="198"/>
        <v>MERC/CAPEX/2021-2022/MSPGCL/063</v>
      </c>
      <c r="D454" s="152">
        <f t="shared" si="198"/>
        <v>44604</v>
      </c>
      <c r="E454" s="111">
        <f t="shared" si="198"/>
        <v>2.76</v>
      </c>
      <c r="F454" s="102">
        <f t="shared" ref="F454:F479" si="199">F359+I359</f>
        <v>0</v>
      </c>
      <c r="G454" s="102">
        <f t="shared" ref="G454:G479" si="200">G359+M359</f>
        <v>0</v>
      </c>
      <c r="H454" s="102">
        <f t="shared" ref="H454:H479" si="201">F454-G454</f>
        <v>0</v>
      </c>
      <c r="I454" s="45">
        <f>'F4.2'!Y74</f>
        <v>0</v>
      </c>
      <c r="J454" s="45">
        <f>'F4.2'!AX74</f>
        <v>0</v>
      </c>
      <c r="K454" s="102"/>
      <c r="L454" s="102"/>
      <c r="M454" s="102">
        <f t="shared" si="196"/>
        <v>0</v>
      </c>
      <c r="N454" s="102">
        <f t="shared" ref="N454:N479" si="202">H454+I454-M454</f>
        <v>0</v>
      </c>
    </row>
    <row r="455" spans="1:16" ht="31.5" hidden="1" outlineLevel="1" x14ac:dyDescent="0.25">
      <c r="A455" s="179" t="str">
        <f t="shared" ref="A455:E455" si="203">A360</f>
        <v>HO
DPR 16</v>
      </c>
      <c r="B455" s="180" t="str">
        <f t="shared" si="203"/>
        <v>Centralized Monitoring Solution</v>
      </c>
      <c r="C455" s="43" t="str">
        <f t="shared" si="203"/>
        <v>MERC/CAPEX/MSPGCL/2023-24/0576</v>
      </c>
      <c r="D455" s="150">
        <f t="shared" si="203"/>
        <v>45232</v>
      </c>
      <c r="E455" s="45">
        <f t="shared" si="203"/>
        <v>69.308999999999997</v>
      </c>
      <c r="F455" s="102">
        <f t="shared" si="199"/>
        <v>0</v>
      </c>
      <c r="G455" s="102">
        <f t="shared" si="200"/>
        <v>0</v>
      </c>
      <c r="H455" s="102">
        <f t="shared" si="201"/>
        <v>0</v>
      </c>
      <c r="I455" s="45">
        <f>'F4.2'!Y75</f>
        <v>0</v>
      </c>
      <c r="J455" s="45">
        <f>'F4.2'!AX75</f>
        <v>0</v>
      </c>
      <c r="K455" s="102"/>
      <c r="L455" s="102"/>
      <c r="M455" s="102">
        <f t="shared" si="196"/>
        <v>0</v>
      </c>
      <c r="N455" s="102">
        <f t="shared" si="202"/>
        <v>0</v>
      </c>
    </row>
    <row r="456" spans="1:16" ht="47.25" hidden="1" outlineLevel="1" x14ac:dyDescent="0.25">
      <c r="A456" s="187" t="str">
        <f t="shared" ref="A456:E456" si="204">A361</f>
        <v>HO
DPR 16.1</v>
      </c>
      <c r="B456" s="188" t="str">
        <f t="shared" si="204"/>
        <v>Centralized Monitoring Solution</v>
      </c>
      <c r="C456" s="46" t="str">
        <f t="shared" si="204"/>
        <v>MERC/CAPEX/MSPGCL/2023-24/0576</v>
      </c>
      <c r="D456" s="152">
        <f t="shared" si="204"/>
        <v>45232</v>
      </c>
      <c r="E456" s="111">
        <f t="shared" si="204"/>
        <v>66.009</v>
      </c>
      <c r="F456" s="102">
        <f t="shared" si="199"/>
        <v>0</v>
      </c>
      <c r="G456" s="102">
        <f t="shared" si="200"/>
        <v>0</v>
      </c>
      <c r="H456" s="102">
        <f t="shared" si="201"/>
        <v>0</v>
      </c>
      <c r="I456" s="45">
        <f>'F4.2'!Y76</f>
        <v>0</v>
      </c>
      <c r="J456" s="45">
        <f>'F4.2'!AX76</f>
        <v>0</v>
      </c>
      <c r="K456" s="102"/>
      <c r="L456" s="102"/>
      <c r="M456" s="102">
        <f t="shared" si="196"/>
        <v>0</v>
      </c>
      <c r="N456" s="102">
        <f t="shared" si="202"/>
        <v>0</v>
      </c>
    </row>
    <row r="457" spans="1:16" ht="31.5" hidden="1" outlineLevel="1" x14ac:dyDescent="0.25">
      <c r="A457" s="181"/>
      <c r="B457" s="188" t="str">
        <f t="shared" ref="B457:E457" si="205">B362</f>
        <v>IDC</v>
      </c>
      <c r="C457" s="46" t="str">
        <f t="shared" si="205"/>
        <v>MERC/CAPEX/MSPGCL/2023-24/0576</v>
      </c>
      <c r="D457" s="152">
        <f t="shared" si="205"/>
        <v>45232</v>
      </c>
      <c r="E457" s="111">
        <f t="shared" si="205"/>
        <v>3.3</v>
      </c>
      <c r="F457" s="102">
        <f t="shared" si="199"/>
        <v>0</v>
      </c>
      <c r="G457" s="102">
        <f t="shared" si="200"/>
        <v>0</v>
      </c>
      <c r="H457" s="102">
        <f t="shared" si="201"/>
        <v>0</v>
      </c>
      <c r="I457" s="45">
        <f>'F4.2'!Y77</f>
        <v>0</v>
      </c>
      <c r="J457" s="45">
        <f>'F4.2'!AX77</f>
        <v>0</v>
      </c>
      <c r="K457" s="102"/>
      <c r="L457" s="102"/>
      <c r="M457" s="102">
        <f t="shared" si="196"/>
        <v>0</v>
      </c>
      <c r="N457" s="102">
        <f t="shared" si="202"/>
        <v>0</v>
      </c>
    </row>
    <row r="458" spans="1:16" ht="15.75" hidden="1" outlineLevel="1" x14ac:dyDescent="0.25">
      <c r="A458" s="181"/>
      <c r="B458" s="188">
        <f t="shared" ref="B458:E458" si="206">B363</f>
        <v>0</v>
      </c>
      <c r="C458" s="46">
        <f t="shared" si="206"/>
        <v>0</v>
      </c>
      <c r="D458" s="152">
        <f t="shared" si="206"/>
        <v>0</v>
      </c>
      <c r="E458" s="111">
        <f t="shared" si="206"/>
        <v>0</v>
      </c>
      <c r="F458" s="102">
        <f t="shared" si="199"/>
        <v>0</v>
      </c>
      <c r="G458" s="102">
        <f t="shared" si="200"/>
        <v>0</v>
      </c>
      <c r="H458" s="102">
        <f t="shared" si="201"/>
        <v>0</v>
      </c>
      <c r="I458" s="45">
        <f>'F4.2'!Y78</f>
        <v>0</v>
      </c>
      <c r="J458" s="45">
        <f>'F4.2'!AX78</f>
        <v>0</v>
      </c>
      <c r="K458" s="102"/>
      <c r="L458" s="102"/>
      <c r="M458" s="102">
        <f t="shared" si="196"/>
        <v>0</v>
      </c>
      <c r="N458" s="102">
        <f t="shared" si="202"/>
        <v>0</v>
      </c>
    </row>
    <row r="459" spans="1:16" ht="15.75" hidden="1" outlineLevel="1" x14ac:dyDescent="0.25">
      <c r="A459" s="181"/>
      <c r="B459" s="188">
        <f t="shared" ref="B459:E459" si="207">B364</f>
        <v>0</v>
      </c>
      <c r="C459" s="46">
        <f t="shared" si="207"/>
        <v>0</v>
      </c>
      <c r="D459" s="152">
        <f t="shared" si="207"/>
        <v>0</v>
      </c>
      <c r="E459" s="111">
        <f t="shared" si="207"/>
        <v>0</v>
      </c>
      <c r="F459" s="102">
        <f t="shared" si="199"/>
        <v>0</v>
      </c>
      <c r="G459" s="102">
        <f t="shared" si="200"/>
        <v>0</v>
      </c>
      <c r="H459" s="102">
        <f t="shared" si="201"/>
        <v>0</v>
      </c>
      <c r="I459" s="45">
        <f>'F4.2'!Y79</f>
        <v>0</v>
      </c>
      <c r="J459" s="45">
        <f>'F4.2'!AX79</f>
        <v>0</v>
      </c>
      <c r="K459" s="102"/>
      <c r="L459" s="102"/>
      <c r="M459" s="102">
        <f t="shared" si="196"/>
        <v>0</v>
      </c>
      <c r="N459" s="102">
        <f t="shared" si="202"/>
        <v>0</v>
      </c>
    </row>
    <row r="460" spans="1:16" ht="15.75" hidden="1" outlineLevel="1" x14ac:dyDescent="0.25">
      <c r="A460" s="279"/>
      <c r="B460" s="289" t="str">
        <f t="shared" ref="B460:E460" si="208">B365</f>
        <v>(ii) Submitted to MERC but yet to be approved</v>
      </c>
      <c r="C460" s="43">
        <f t="shared" si="208"/>
        <v>0</v>
      </c>
      <c r="D460" s="152">
        <f t="shared" si="208"/>
        <v>0</v>
      </c>
      <c r="E460" s="111">
        <f t="shared" si="208"/>
        <v>0</v>
      </c>
      <c r="F460" s="102">
        <f t="shared" si="199"/>
        <v>0</v>
      </c>
      <c r="G460" s="102">
        <f t="shared" si="200"/>
        <v>0</v>
      </c>
      <c r="H460" s="102">
        <f t="shared" si="201"/>
        <v>0</v>
      </c>
      <c r="I460" s="45">
        <f>'F4.2'!Y80</f>
        <v>0</v>
      </c>
      <c r="J460" s="45">
        <f>'F4.2'!AX80</f>
        <v>0</v>
      </c>
      <c r="K460" s="102"/>
      <c r="L460" s="102"/>
      <c r="M460" s="102">
        <f t="shared" si="196"/>
        <v>0</v>
      </c>
      <c r="N460" s="102">
        <f t="shared" si="202"/>
        <v>0</v>
      </c>
    </row>
    <row r="461" spans="1:16" ht="15.75" hidden="1" outlineLevel="1" x14ac:dyDescent="0.25">
      <c r="A461" s="279"/>
      <c r="B461" s="281">
        <f t="shared" ref="B461:E461" si="209">B366</f>
        <v>0</v>
      </c>
      <c r="C461" s="46">
        <f t="shared" si="209"/>
        <v>0</v>
      </c>
      <c r="D461" s="152">
        <f t="shared" si="209"/>
        <v>0</v>
      </c>
      <c r="E461" s="111">
        <f t="shared" si="209"/>
        <v>0</v>
      </c>
      <c r="F461" s="102">
        <f t="shared" si="199"/>
        <v>0</v>
      </c>
      <c r="G461" s="102">
        <f t="shared" si="200"/>
        <v>0</v>
      </c>
      <c r="H461" s="102">
        <f t="shared" si="201"/>
        <v>0</v>
      </c>
      <c r="I461" s="45">
        <f>'F4.2'!Y81</f>
        <v>0</v>
      </c>
      <c r="J461" s="45">
        <f>'F4.2'!AX81</f>
        <v>0</v>
      </c>
      <c r="K461" s="102"/>
      <c r="L461" s="102"/>
      <c r="M461" s="102">
        <f t="shared" si="196"/>
        <v>0</v>
      </c>
      <c r="N461" s="102">
        <f t="shared" si="202"/>
        <v>0</v>
      </c>
    </row>
    <row r="462" spans="1:16" ht="15.75" hidden="1" outlineLevel="1" x14ac:dyDescent="0.25">
      <c r="A462" s="282"/>
      <c r="B462" s="289" t="str">
        <f t="shared" ref="B462:E462" si="210">B367</f>
        <v>(iii) Yet to be submitted to MERC</v>
      </c>
      <c r="C462" s="43">
        <f t="shared" si="210"/>
        <v>0</v>
      </c>
      <c r="D462" s="152">
        <f t="shared" si="210"/>
        <v>0</v>
      </c>
      <c r="E462" s="111">
        <f t="shared" si="210"/>
        <v>0</v>
      </c>
      <c r="F462" s="102">
        <f t="shared" si="199"/>
        <v>0</v>
      </c>
      <c r="G462" s="102">
        <f t="shared" si="200"/>
        <v>0</v>
      </c>
      <c r="H462" s="102">
        <f t="shared" si="201"/>
        <v>0</v>
      </c>
      <c r="I462" s="45">
        <f>'F4.2'!Y82</f>
        <v>0</v>
      </c>
      <c r="J462" s="45">
        <f>'F4.2'!AX82</f>
        <v>0</v>
      </c>
      <c r="K462" s="102"/>
      <c r="L462" s="102"/>
      <c r="M462" s="102">
        <f t="shared" si="196"/>
        <v>0</v>
      </c>
      <c r="N462" s="102">
        <f t="shared" si="202"/>
        <v>0</v>
      </c>
    </row>
    <row r="463" spans="1:16" ht="18.75" hidden="1" outlineLevel="1" x14ac:dyDescent="0.25">
      <c r="A463" s="262"/>
      <c r="B463" s="283" t="str">
        <f t="shared" ref="B463:E463" si="211">B368</f>
        <v>FY 2026-27</v>
      </c>
      <c r="C463" s="43">
        <f t="shared" si="211"/>
        <v>0</v>
      </c>
      <c r="D463" s="152">
        <f t="shared" si="211"/>
        <v>0</v>
      </c>
      <c r="E463" s="111">
        <f t="shared" si="211"/>
        <v>0</v>
      </c>
      <c r="F463" s="102">
        <f t="shared" si="199"/>
        <v>0</v>
      </c>
      <c r="G463" s="102">
        <f t="shared" si="200"/>
        <v>0</v>
      </c>
      <c r="H463" s="102">
        <f t="shared" si="201"/>
        <v>0</v>
      </c>
      <c r="I463" s="45">
        <f>'F4.2'!Y83</f>
        <v>0</v>
      </c>
      <c r="J463" s="45">
        <f>'F4.2'!AX83</f>
        <v>0</v>
      </c>
      <c r="K463" s="102"/>
      <c r="L463" s="102"/>
      <c r="M463" s="102">
        <f t="shared" si="196"/>
        <v>0</v>
      </c>
      <c r="N463" s="102">
        <f t="shared" si="202"/>
        <v>0</v>
      </c>
    </row>
    <row r="464" spans="1:16" ht="31.5" hidden="1" outlineLevel="1" x14ac:dyDescent="0.25">
      <c r="A464" s="284">
        <f>A369</f>
        <v>1</v>
      </c>
      <c r="B464" s="180" t="str">
        <f t="shared" ref="B464:E464" si="212">B369</f>
        <v>R&amp;M/LE for Identified Thermal units of MSPGCL  of BTPS U-3 (210 MW)</v>
      </c>
      <c r="C464" s="43">
        <f t="shared" si="212"/>
        <v>0</v>
      </c>
      <c r="D464" s="152">
        <f t="shared" si="212"/>
        <v>0</v>
      </c>
      <c r="E464" s="111">
        <f t="shared" si="212"/>
        <v>0</v>
      </c>
      <c r="F464" s="102">
        <f t="shared" si="199"/>
        <v>0</v>
      </c>
      <c r="G464" s="102">
        <f t="shared" si="200"/>
        <v>0</v>
      </c>
      <c r="H464" s="102">
        <f t="shared" si="201"/>
        <v>0</v>
      </c>
      <c r="I464" s="45">
        <f>'F4.2'!Y84</f>
        <v>0</v>
      </c>
      <c r="J464" s="45">
        <f>'F4.2'!AX84</f>
        <v>0</v>
      </c>
      <c r="K464" s="102"/>
      <c r="L464" s="102"/>
      <c r="M464" s="102">
        <f t="shared" si="196"/>
        <v>0</v>
      </c>
      <c r="N464" s="102">
        <f t="shared" si="202"/>
        <v>0</v>
      </c>
    </row>
    <row r="465" spans="1:14" ht="31.5" hidden="1" outlineLevel="1" x14ac:dyDescent="0.25">
      <c r="A465" s="285">
        <f>A370</f>
        <v>1.1000000000000001</v>
      </c>
      <c r="B465" s="188" t="str">
        <f t="shared" ref="B465:E465" si="213">B370</f>
        <v>R&amp;M/LE for Identified Thermal units of MSPGCL  of BTPS U-3 (210 MW)</v>
      </c>
      <c r="C465" s="43">
        <f t="shared" si="213"/>
        <v>0</v>
      </c>
      <c r="D465" s="152">
        <f t="shared" si="213"/>
        <v>0</v>
      </c>
      <c r="E465" s="111">
        <f t="shared" si="213"/>
        <v>0</v>
      </c>
      <c r="F465" s="102">
        <f t="shared" si="199"/>
        <v>0</v>
      </c>
      <c r="G465" s="102">
        <f t="shared" si="200"/>
        <v>0</v>
      </c>
      <c r="H465" s="102">
        <f t="shared" si="201"/>
        <v>0</v>
      </c>
      <c r="I465" s="45">
        <f>'F4.2'!Y85</f>
        <v>398</v>
      </c>
      <c r="J465" s="45">
        <f>'F4.2'!AX85</f>
        <v>398</v>
      </c>
      <c r="K465" s="102"/>
      <c r="L465" s="102"/>
      <c r="M465" s="102">
        <f t="shared" si="196"/>
        <v>398</v>
      </c>
      <c r="N465" s="102">
        <f t="shared" si="202"/>
        <v>0</v>
      </c>
    </row>
    <row r="466" spans="1:14" ht="15.75" hidden="1" outlineLevel="1" x14ac:dyDescent="0.25">
      <c r="A466" s="282"/>
      <c r="B466" s="183">
        <f t="shared" ref="B466:E466" si="214">B371</f>
        <v>0</v>
      </c>
      <c r="C466" s="43">
        <f t="shared" si="214"/>
        <v>0</v>
      </c>
      <c r="D466" s="152">
        <f t="shared" si="214"/>
        <v>0</v>
      </c>
      <c r="E466" s="111">
        <f t="shared" si="214"/>
        <v>0</v>
      </c>
      <c r="F466" s="102">
        <f t="shared" si="199"/>
        <v>0</v>
      </c>
      <c r="G466" s="102">
        <f t="shared" si="200"/>
        <v>0</v>
      </c>
      <c r="H466" s="102">
        <f t="shared" si="201"/>
        <v>0</v>
      </c>
      <c r="I466" s="45">
        <f>'F4.2'!Y86</f>
        <v>0</v>
      </c>
      <c r="J466" s="45">
        <f>'F4.2'!AX86</f>
        <v>0</v>
      </c>
      <c r="K466" s="102"/>
      <c r="L466" s="102"/>
      <c r="M466" s="102">
        <f t="shared" si="196"/>
        <v>0</v>
      </c>
      <c r="N466" s="102">
        <f t="shared" si="202"/>
        <v>0</v>
      </c>
    </row>
    <row r="467" spans="1:14" ht="15.75" hidden="1" outlineLevel="1" x14ac:dyDescent="0.2">
      <c r="A467" s="282"/>
      <c r="B467" s="40" t="str">
        <f t="shared" ref="B467:E467" si="215">B372</f>
        <v>B) Non-DPR Schemes</v>
      </c>
      <c r="C467" s="46">
        <f t="shared" si="215"/>
        <v>0</v>
      </c>
      <c r="D467" s="152">
        <f t="shared" si="215"/>
        <v>0</v>
      </c>
      <c r="E467" s="111">
        <f t="shared" si="215"/>
        <v>0</v>
      </c>
      <c r="F467" s="95">
        <f t="shared" si="199"/>
        <v>0</v>
      </c>
      <c r="G467" s="95">
        <f t="shared" si="200"/>
        <v>0</v>
      </c>
      <c r="H467" s="95">
        <f t="shared" si="201"/>
        <v>0</v>
      </c>
      <c r="I467" s="45">
        <f>'F4.2'!Y87</f>
        <v>0</v>
      </c>
      <c r="J467" s="45">
        <f>'F4.2'!AX87</f>
        <v>0</v>
      </c>
      <c r="K467" s="95"/>
      <c r="L467" s="95"/>
      <c r="M467" s="95">
        <f t="shared" si="196"/>
        <v>0</v>
      </c>
      <c r="N467" s="95">
        <f t="shared" si="202"/>
        <v>0</v>
      </c>
    </row>
    <row r="468" spans="1:14" ht="30" hidden="1" outlineLevel="1" x14ac:dyDescent="0.25">
      <c r="A468" s="282">
        <f t="shared" ref="A468:E474" si="216">A373</f>
        <v>1</v>
      </c>
      <c r="B468" s="287" t="str">
        <f t="shared" si="216"/>
        <v>Design, Supply and Installation for capacity enhancement of conveyor No. 08 at CHP210MW, BTPS.</v>
      </c>
      <c r="C468" s="46">
        <f t="shared" si="216"/>
        <v>0</v>
      </c>
      <c r="D468" s="152">
        <f t="shared" si="216"/>
        <v>0</v>
      </c>
      <c r="E468" s="111">
        <f t="shared" si="216"/>
        <v>0</v>
      </c>
      <c r="F468" s="95">
        <f t="shared" si="199"/>
        <v>1.80009</v>
      </c>
      <c r="G468" s="95">
        <f t="shared" si="200"/>
        <v>1.80009</v>
      </c>
      <c r="H468" s="95">
        <f t="shared" si="201"/>
        <v>0</v>
      </c>
      <c r="I468" s="45">
        <f>'F4.2'!Y88</f>
        <v>0</v>
      </c>
      <c r="J468" s="45">
        <f>'F4.2'!AX88</f>
        <v>0</v>
      </c>
      <c r="K468" s="95"/>
      <c r="L468" s="95"/>
      <c r="M468" s="95">
        <f t="shared" si="196"/>
        <v>0</v>
      </c>
      <c r="N468" s="95">
        <f t="shared" si="202"/>
        <v>0</v>
      </c>
    </row>
    <row r="469" spans="1:14" ht="15.75" hidden="1" outlineLevel="1" x14ac:dyDescent="0.25">
      <c r="A469" s="282">
        <f t="shared" si="216"/>
        <v>2</v>
      </c>
      <c r="B469" s="183" t="str">
        <f t="shared" si="216"/>
        <v>SPEAKER &amp; PTZ CAMER</v>
      </c>
      <c r="C469" s="46">
        <f t="shared" si="216"/>
        <v>0</v>
      </c>
      <c r="D469" s="152">
        <f t="shared" si="216"/>
        <v>0</v>
      </c>
      <c r="E469" s="111">
        <f t="shared" si="216"/>
        <v>0</v>
      </c>
      <c r="F469" s="95">
        <f t="shared" si="199"/>
        <v>3.1968099999999999E-2</v>
      </c>
      <c r="G469" s="95">
        <f t="shared" si="200"/>
        <v>3.1968099999999999E-2</v>
      </c>
      <c r="H469" s="95">
        <f t="shared" si="201"/>
        <v>0</v>
      </c>
      <c r="I469" s="45">
        <f>'F4.2'!Y89</f>
        <v>0</v>
      </c>
      <c r="J469" s="45">
        <f>'F4.2'!AX89</f>
        <v>0</v>
      </c>
      <c r="K469" s="95"/>
      <c r="L469" s="95"/>
      <c r="M469" s="95">
        <f t="shared" si="196"/>
        <v>0</v>
      </c>
      <c r="N469" s="95">
        <f t="shared" si="202"/>
        <v>0</v>
      </c>
    </row>
    <row r="470" spans="1:14" ht="15.75" hidden="1" outlineLevel="1" x14ac:dyDescent="0.25">
      <c r="A470" s="282">
        <f t="shared" si="216"/>
        <v>3</v>
      </c>
      <c r="B470" s="183" t="str">
        <f t="shared" si="216"/>
        <v>50 INCH TV &amp; 2TN AC</v>
      </c>
      <c r="C470" s="46">
        <f t="shared" si="216"/>
        <v>0</v>
      </c>
      <c r="D470" s="152">
        <f t="shared" si="216"/>
        <v>0</v>
      </c>
      <c r="E470" s="111">
        <f t="shared" si="216"/>
        <v>0</v>
      </c>
      <c r="F470" s="95">
        <f t="shared" si="199"/>
        <v>6.4529699999999995E-2</v>
      </c>
      <c r="G470" s="95">
        <f t="shared" si="200"/>
        <v>6.4529699999999995E-2</v>
      </c>
      <c r="H470" s="95">
        <f t="shared" si="201"/>
        <v>0</v>
      </c>
      <c r="I470" s="45">
        <f>'F4.2'!Y90</f>
        <v>0</v>
      </c>
      <c r="J470" s="45">
        <f>'F4.2'!AX90</f>
        <v>0</v>
      </c>
      <c r="K470" s="95"/>
      <c r="L470" s="95"/>
      <c r="M470" s="95">
        <f t="shared" si="196"/>
        <v>0</v>
      </c>
      <c r="N470" s="95">
        <f t="shared" si="202"/>
        <v>0</v>
      </c>
    </row>
    <row r="471" spans="1:14" ht="15.75" hidden="1" outlineLevel="1" x14ac:dyDescent="0.25">
      <c r="A471" s="282">
        <f t="shared" si="216"/>
        <v>4</v>
      </c>
      <c r="B471" s="288" t="str">
        <f t="shared" si="216"/>
        <v>Fixtures &amp; Fitting (10801)</v>
      </c>
      <c r="C471" s="46">
        <f t="shared" si="216"/>
        <v>0</v>
      </c>
      <c r="D471" s="152">
        <f t="shared" si="216"/>
        <v>0</v>
      </c>
      <c r="E471" s="111">
        <f t="shared" si="216"/>
        <v>0</v>
      </c>
      <c r="F471" s="95">
        <f t="shared" si="199"/>
        <v>2.2089600000000001E-2</v>
      </c>
      <c r="G471" s="95">
        <f t="shared" si="200"/>
        <v>2.2089600000000001E-2</v>
      </c>
      <c r="H471" s="95">
        <f t="shared" si="201"/>
        <v>0</v>
      </c>
      <c r="I471" s="45">
        <f>'F4.2'!Y91</f>
        <v>0</v>
      </c>
      <c r="J471" s="45">
        <f>'F4.2'!AX91</f>
        <v>0</v>
      </c>
      <c r="K471" s="95"/>
      <c r="L471" s="95"/>
      <c r="M471" s="95">
        <f t="shared" si="196"/>
        <v>0</v>
      </c>
      <c r="N471" s="95">
        <f t="shared" si="202"/>
        <v>0</v>
      </c>
    </row>
    <row r="472" spans="1:14" ht="15.75" hidden="1" outlineLevel="1" x14ac:dyDescent="0.25">
      <c r="A472" s="282">
        <f t="shared" si="216"/>
        <v>5</v>
      </c>
      <c r="B472" s="288" t="str">
        <f t="shared" si="216"/>
        <v>Office equpment (10901)</v>
      </c>
      <c r="C472" s="46">
        <f t="shared" si="216"/>
        <v>0</v>
      </c>
      <c r="D472" s="152">
        <f t="shared" si="216"/>
        <v>0</v>
      </c>
      <c r="E472" s="111">
        <f t="shared" si="216"/>
        <v>0</v>
      </c>
      <c r="F472" s="95">
        <f t="shared" si="199"/>
        <v>0.60696666700000002</v>
      </c>
      <c r="G472" s="95">
        <f t="shared" si="200"/>
        <v>0.60696666700000002</v>
      </c>
      <c r="H472" s="95">
        <f t="shared" si="201"/>
        <v>0</v>
      </c>
      <c r="I472" s="45">
        <f>'F4.2'!Y92</f>
        <v>0</v>
      </c>
      <c r="J472" s="45">
        <f>'F4.2'!AX92</f>
        <v>0</v>
      </c>
      <c r="K472" s="95"/>
      <c r="L472" s="95"/>
      <c r="M472" s="95">
        <f t="shared" si="196"/>
        <v>0</v>
      </c>
      <c r="N472" s="95">
        <f t="shared" si="202"/>
        <v>0</v>
      </c>
    </row>
    <row r="473" spans="1:14" ht="15.75" hidden="1" outlineLevel="1" x14ac:dyDescent="0.25">
      <c r="A473" s="282">
        <f t="shared" si="216"/>
        <v>6</v>
      </c>
      <c r="B473" s="183" t="str">
        <f t="shared" si="216"/>
        <v>Gearboxes for CHP Elecon Make</v>
      </c>
      <c r="C473" s="46">
        <f t="shared" si="216"/>
        <v>0</v>
      </c>
      <c r="D473" s="152">
        <f t="shared" si="216"/>
        <v>0</v>
      </c>
      <c r="E473" s="111">
        <f t="shared" si="216"/>
        <v>0</v>
      </c>
      <c r="F473" s="95">
        <f t="shared" si="199"/>
        <v>0.345735079</v>
      </c>
      <c r="G473" s="95">
        <f t="shared" si="200"/>
        <v>0.345735079</v>
      </c>
      <c r="H473" s="95">
        <f t="shared" si="201"/>
        <v>0</v>
      </c>
      <c r="I473" s="45">
        <f>'F4.2'!Y93</f>
        <v>0</v>
      </c>
      <c r="J473" s="45">
        <f>'F4.2'!AX93</f>
        <v>0</v>
      </c>
      <c r="K473" s="95"/>
      <c r="L473" s="95"/>
      <c r="M473" s="95">
        <f t="shared" si="196"/>
        <v>0</v>
      </c>
      <c r="N473" s="95">
        <f t="shared" si="202"/>
        <v>0</v>
      </c>
    </row>
    <row r="474" spans="1:14" ht="15.75" hidden="1" outlineLevel="1" x14ac:dyDescent="0.25">
      <c r="A474" s="282">
        <f t="shared" si="216"/>
        <v>7</v>
      </c>
      <c r="B474" s="190" t="str">
        <f t="shared" si="216"/>
        <v>General Assets</v>
      </c>
      <c r="C474" s="46">
        <f t="shared" si="216"/>
        <v>0</v>
      </c>
      <c r="D474" s="152">
        <f t="shared" si="216"/>
        <v>0</v>
      </c>
      <c r="E474" s="111">
        <f t="shared" si="216"/>
        <v>0</v>
      </c>
      <c r="F474" s="95">
        <f t="shared" si="199"/>
        <v>0</v>
      </c>
      <c r="G474" s="95">
        <f t="shared" si="200"/>
        <v>0</v>
      </c>
      <c r="H474" s="95">
        <f t="shared" si="201"/>
        <v>0</v>
      </c>
      <c r="I474" s="45">
        <f>'F4.2'!Y94</f>
        <v>0</v>
      </c>
      <c r="J474" s="45">
        <f>'F4.2'!AX94</f>
        <v>0</v>
      </c>
      <c r="K474" s="95"/>
      <c r="L474" s="95"/>
      <c r="M474" s="95">
        <f t="shared" si="196"/>
        <v>0</v>
      </c>
      <c r="N474" s="95">
        <f t="shared" si="202"/>
        <v>0</v>
      </c>
    </row>
    <row r="475" spans="1:14" ht="15.75" hidden="1" outlineLevel="1" x14ac:dyDescent="0.25">
      <c r="A475" s="282">
        <f t="shared" ref="A475:E475" si="217">A380</f>
        <v>8</v>
      </c>
      <c r="B475" s="190" t="str">
        <f t="shared" si="217"/>
        <v>Furniture &amp; Fixture</v>
      </c>
      <c r="C475" s="46">
        <f t="shared" si="217"/>
        <v>0</v>
      </c>
      <c r="D475" s="152">
        <f t="shared" si="217"/>
        <v>0</v>
      </c>
      <c r="E475" s="111">
        <f t="shared" si="217"/>
        <v>0</v>
      </c>
      <c r="F475" s="95">
        <f t="shared" si="199"/>
        <v>3.4999940000000002E-3</v>
      </c>
      <c r="G475" s="95">
        <f t="shared" si="200"/>
        <v>9.3499994000000003E-2</v>
      </c>
      <c r="H475" s="95">
        <f t="shared" si="201"/>
        <v>-0.09</v>
      </c>
      <c r="I475" s="45">
        <f>'F4.2'!Y95</f>
        <v>0</v>
      </c>
      <c r="J475" s="45">
        <f>'F4.2'!AX95</f>
        <v>0</v>
      </c>
      <c r="K475" s="95"/>
      <c r="L475" s="95"/>
      <c r="M475" s="95">
        <f t="shared" si="196"/>
        <v>0</v>
      </c>
      <c r="N475" s="95">
        <f t="shared" si="202"/>
        <v>-0.09</v>
      </c>
    </row>
    <row r="476" spans="1:14" ht="15.75" hidden="1" outlineLevel="1" x14ac:dyDescent="0.25">
      <c r="A476" s="282">
        <f t="shared" ref="A476:E476" si="218">A381</f>
        <v>9</v>
      </c>
      <c r="B476" s="190" t="str">
        <f t="shared" si="218"/>
        <v xml:space="preserve">Office Equipment </v>
      </c>
      <c r="C476" s="46">
        <f t="shared" si="218"/>
        <v>0</v>
      </c>
      <c r="D476" s="152">
        <f t="shared" si="218"/>
        <v>0</v>
      </c>
      <c r="E476" s="111">
        <f t="shared" si="218"/>
        <v>0</v>
      </c>
      <c r="F476" s="95">
        <f t="shared" si="199"/>
        <v>0.258863014</v>
      </c>
      <c r="G476" s="95">
        <f t="shared" si="200"/>
        <v>0.258863014</v>
      </c>
      <c r="H476" s="95">
        <f t="shared" si="201"/>
        <v>0</v>
      </c>
      <c r="I476" s="45">
        <f>'F4.2'!Y96</f>
        <v>0</v>
      </c>
      <c r="J476" s="45">
        <f>'F4.2'!AX96</f>
        <v>0</v>
      </c>
      <c r="K476" s="95"/>
      <c r="L476" s="95"/>
      <c r="M476" s="95">
        <f t="shared" si="196"/>
        <v>0</v>
      </c>
      <c r="N476" s="95">
        <f t="shared" si="202"/>
        <v>0</v>
      </c>
    </row>
    <row r="477" spans="1:14" ht="15.75" hidden="1" outlineLevel="1" x14ac:dyDescent="0.25">
      <c r="A477" s="282">
        <f t="shared" ref="A477:E477" si="219">A382</f>
        <v>10</v>
      </c>
      <c r="B477" s="190" t="str">
        <f t="shared" si="219"/>
        <v>Furniture &amp; Fixture</v>
      </c>
      <c r="C477" s="46">
        <f t="shared" si="219"/>
        <v>0</v>
      </c>
      <c r="D477" s="152">
        <f t="shared" si="219"/>
        <v>0</v>
      </c>
      <c r="E477" s="111">
        <f t="shared" si="219"/>
        <v>0</v>
      </c>
      <c r="F477" s="95">
        <f t="shared" si="199"/>
        <v>0.20719743600000001</v>
      </c>
      <c r="G477" s="95">
        <f t="shared" si="200"/>
        <v>0.20719743600000001</v>
      </c>
      <c r="H477" s="95">
        <f t="shared" si="201"/>
        <v>0</v>
      </c>
      <c r="I477" s="45">
        <f>'F4.2'!Y97</f>
        <v>0</v>
      </c>
      <c r="J477" s="45">
        <f>'F4.2'!AX97</f>
        <v>0</v>
      </c>
      <c r="K477" s="95"/>
      <c r="L477" s="95"/>
      <c r="M477" s="95">
        <f t="shared" si="196"/>
        <v>0</v>
      </c>
      <c r="N477" s="95">
        <f t="shared" si="202"/>
        <v>0</v>
      </c>
    </row>
    <row r="478" spans="1:14" s="278" customFormat="1" ht="15.75" hidden="1" outlineLevel="1" x14ac:dyDescent="0.25">
      <c r="A478" s="282">
        <f t="shared" ref="A478:E478" si="220">A383</f>
        <v>11</v>
      </c>
      <c r="B478" s="190" t="str">
        <f t="shared" si="220"/>
        <v xml:space="preserve">Office Equipment </v>
      </c>
      <c r="C478" s="46">
        <f t="shared" si="220"/>
        <v>0</v>
      </c>
      <c r="D478" s="152">
        <f t="shared" si="220"/>
        <v>0</v>
      </c>
      <c r="E478" s="111">
        <f t="shared" si="220"/>
        <v>0</v>
      </c>
      <c r="F478" s="95">
        <f t="shared" si="199"/>
        <v>6.3896999999999999E-3</v>
      </c>
      <c r="G478" s="95">
        <f t="shared" si="200"/>
        <v>6.3896999999999999E-3</v>
      </c>
      <c r="H478" s="95">
        <f t="shared" si="201"/>
        <v>0</v>
      </c>
      <c r="I478" s="45">
        <f>'F4.2'!Y98</f>
        <v>0</v>
      </c>
      <c r="J478" s="45">
        <f>'F4.2'!AX98</f>
        <v>0</v>
      </c>
      <c r="K478" s="95"/>
      <c r="L478" s="95"/>
      <c r="M478" s="95">
        <f t="shared" si="196"/>
        <v>0</v>
      </c>
      <c r="N478" s="95">
        <f t="shared" si="202"/>
        <v>0</v>
      </c>
    </row>
    <row r="479" spans="1:14" s="278" customFormat="1" ht="16.5" hidden="1" outlineLevel="1" thickBot="1" x14ac:dyDescent="0.3">
      <c r="A479" s="282">
        <f t="shared" ref="A479:E479" si="221">A384</f>
        <v>12</v>
      </c>
      <c r="B479" s="190" t="str">
        <f t="shared" si="221"/>
        <v>Land</v>
      </c>
      <c r="C479" s="46">
        <f t="shared" si="221"/>
        <v>0</v>
      </c>
      <c r="D479" s="152">
        <f t="shared" si="221"/>
        <v>0</v>
      </c>
      <c r="E479" s="111">
        <f t="shared" si="221"/>
        <v>0</v>
      </c>
      <c r="F479" s="95">
        <f t="shared" si="199"/>
        <v>0</v>
      </c>
      <c r="G479" s="95">
        <f t="shared" si="200"/>
        <v>0.19434199999999999</v>
      </c>
      <c r="H479" s="95">
        <f t="shared" si="201"/>
        <v>-0.19434199999999999</v>
      </c>
      <c r="I479" s="45">
        <f>'F4.2'!Y99</f>
        <v>0</v>
      </c>
      <c r="J479" s="45">
        <f>'F4.2'!AX99</f>
        <v>0</v>
      </c>
      <c r="K479" s="95"/>
      <c r="L479" s="95"/>
      <c r="M479" s="95">
        <f t="shared" si="196"/>
        <v>0</v>
      </c>
      <c r="N479" s="95">
        <f t="shared" si="202"/>
        <v>-0.19434199999999999</v>
      </c>
    </row>
    <row r="480" spans="1:14" ht="16.5" collapsed="1" thickBot="1" x14ac:dyDescent="0.3">
      <c r="A480" s="97"/>
      <c r="B480" s="98" t="str">
        <f>B385</f>
        <v>Total</v>
      </c>
      <c r="C480" s="88"/>
      <c r="D480" s="158"/>
      <c r="E480" s="99"/>
      <c r="F480" s="99">
        <f>SUM(F390:F479)</f>
        <v>62.372835094641879</v>
      </c>
      <c r="G480" s="99">
        <f t="shared" ref="G480:N480" si="222">SUM(G390:G479)</f>
        <v>62.657177094641874</v>
      </c>
      <c r="H480" s="99">
        <f t="shared" si="222"/>
        <v>-0.28434199999999998</v>
      </c>
      <c r="I480" s="99">
        <f t="shared" si="222"/>
        <v>398</v>
      </c>
      <c r="J480" s="99">
        <f t="shared" si="222"/>
        <v>398</v>
      </c>
      <c r="K480" s="99">
        <f t="shared" si="222"/>
        <v>0</v>
      </c>
      <c r="L480" s="99">
        <f t="shared" si="222"/>
        <v>0</v>
      </c>
      <c r="M480" s="99">
        <f t="shared" si="222"/>
        <v>398</v>
      </c>
      <c r="N480" s="99">
        <f t="shared" si="222"/>
        <v>-0.28434199999999998</v>
      </c>
    </row>
    <row r="482" spans="1:16" ht="15.75" thickBot="1" x14ac:dyDescent="0.3">
      <c r="A482" s="94"/>
      <c r="B482" s="81" t="s">
        <v>235</v>
      </c>
      <c r="C482" s="86"/>
      <c r="D482" s="156"/>
      <c r="E482" s="95"/>
      <c r="F482" s="95"/>
      <c r="G482" s="95"/>
      <c r="H482" s="95"/>
      <c r="I482" s="95"/>
      <c r="J482" s="95"/>
      <c r="K482" s="95"/>
      <c r="L482" s="95"/>
      <c r="M482" s="95"/>
      <c r="N482" s="95"/>
    </row>
    <row r="483" spans="1:16" ht="15.75" hidden="1" outlineLevel="1" x14ac:dyDescent="0.25">
      <c r="A483" s="279"/>
      <c r="B483" s="116" t="str">
        <f t="shared" ref="B483" si="223">B388</f>
        <v>a) DPR Schemes</v>
      </c>
      <c r="C483" s="86"/>
      <c r="D483" s="156"/>
      <c r="E483" s="95"/>
      <c r="F483" s="95"/>
      <c r="G483" s="95"/>
      <c r="H483" s="95"/>
      <c r="I483" s="95"/>
      <c r="J483" s="95"/>
      <c r="K483" s="95"/>
      <c r="L483" s="95"/>
      <c r="M483" s="95"/>
      <c r="N483" s="95"/>
    </row>
    <row r="484" spans="1:16" hidden="1" outlineLevel="1" x14ac:dyDescent="0.25">
      <c r="A484" s="279"/>
      <c r="B484" s="281" t="str">
        <f t="shared" ref="B484" si="224">B389</f>
        <v>(i) In-principle approved by MERC</v>
      </c>
      <c r="C484" s="87"/>
      <c r="D484" s="157"/>
      <c r="E484" s="95"/>
      <c r="F484" s="95"/>
      <c r="G484" s="95"/>
      <c r="H484" s="95"/>
      <c r="I484" s="95"/>
      <c r="J484" s="95"/>
      <c r="K484" s="95"/>
      <c r="L484" s="95"/>
      <c r="M484" s="95"/>
      <c r="N484" s="95"/>
    </row>
    <row r="485" spans="1:16" ht="31.5" hidden="1" outlineLevel="1" x14ac:dyDescent="0.25">
      <c r="A485" s="301">
        <f>A390</f>
        <v>1</v>
      </c>
      <c r="B485" s="302" t="str">
        <f t="shared" ref="B485:E485" si="225">B390</f>
        <v>Replacement of economizer &amp; LTSH coils at Unit # 2</v>
      </c>
      <c r="C485" s="301" t="str">
        <f t="shared" si="225"/>
        <v>MERC/CAPEX/20122013/00179</v>
      </c>
      <c r="D485" s="226">
        <f t="shared" si="225"/>
        <v>41022</v>
      </c>
      <c r="E485" s="232">
        <f t="shared" si="225"/>
        <v>10.177999999999999</v>
      </c>
      <c r="F485" s="232">
        <f t="shared" ref="F485:F548" si="226">F390+I390</f>
        <v>0</v>
      </c>
      <c r="G485" s="232">
        <f t="shared" ref="G485:G548" si="227">G390+M390</f>
        <v>0</v>
      </c>
      <c r="H485" s="232">
        <f t="shared" ref="H485:H548" si="228">F485-G485</f>
        <v>0</v>
      </c>
      <c r="I485" s="232">
        <f>'F4.2'!Y105</f>
        <v>0</v>
      </c>
      <c r="J485" s="232">
        <f>'F4.2'!AX105</f>
        <v>0</v>
      </c>
      <c r="K485" s="232"/>
      <c r="L485" s="232"/>
      <c r="M485" s="232">
        <f t="shared" ref="M485" si="229">SUM(J485:L485)</f>
        <v>0</v>
      </c>
      <c r="N485" s="232">
        <f t="shared" ref="N485:N548" si="230">H485+I485-M485</f>
        <v>0</v>
      </c>
      <c r="O485" s="161">
        <f t="shared" ref="O485:O546" si="231">MAX(0,IF(M485=0,0,IF(G485+M485&lt;E485,M485,E485-G485)))</f>
        <v>0</v>
      </c>
      <c r="P485" s="162">
        <f t="shared" ref="P485:P546" si="232">M485-O485</f>
        <v>0</v>
      </c>
    </row>
    <row r="486" spans="1:16" ht="31.5" hidden="1" outlineLevel="1" x14ac:dyDescent="0.25">
      <c r="A486" s="306">
        <f>A391</f>
        <v>1.1000000000000001</v>
      </c>
      <c r="B486" s="307" t="str">
        <f t="shared" ref="B486:E486" si="233">B391</f>
        <v>Replacement of Economiser Coil</v>
      </c>
      <c r="C486" s="306" t="str">
        <f t="shared" si="233"/>
        <v>MERC/CAPEX/20122013/00179</v>
      </c>
      <c r="D486" s="222">
        <f t="shared" si="233"/>
        <v>41022</v>
      </c>
      <c r="E486" s="310">
        <f t="shared" si="233"/>
        <v>3.524</v>
      </c>
      <c r="F486" s="232">
        <f t="shared" si="226"/>
        <v>3.47</v>
      </c>
      <c r="G486" s="232">
        <f t="shared" si="227"/>
        <v>3.47</v>
      </c>
      <c r="H486" s="232">
        <f t="shared" si="228"/>
        <v>0</v>
      </c>
      <c r="I486" s="232">
        <f>'F4.2'!Y106</f>
        <v>0</v>
      </c>
      <c r="J486" s="232">
        <f>'F4.2'!AX106</f>
        <v>0</v>
      </c>
      <c r="K486" s="310"/>
      <c r="L486" s="310"/>
      <c r="M486" s="310">
        <f t="shared" ref="M486:M546" si="234">SUM(J486:L486)</f>
        <v>0</v>
      </c>
      <c r="N486" s="310">
        <f t="shared" si="230"/>
        <v>0</v>
      </c>
      <c r="O486" s="161">
        <f t="shared" si="231"/>
        <v>0</v>
      </c>
      <c r="P486" s="162">
        <f t="shared" si="232"/>
        <v>0</v>
      </c>
    </row>
    <row r="487" spans="1:16" ht="31.5" hidden="1" outlineLevel="1" x14ac:dyDescent="0.25">
      <c r="A487" s="306"/>
      <c r="B487" s="307" t="str">
        <f t="shared" ref="B487:E487" si="235">B392</f>
        <v>IDC</v>
      </c>
      <c r="C487" s="306" t="str">
        <f t="shared" si="235"/>
        <v>MERC/CAPEX/20122013/00179</v>
      </c>
      <c r="D487" s="222">
        <f t="shared" si="235"/>
        <v>41022</v>
      </c>
      <c r="E487" s="310">
        <f t="shared" si="235"/>
        <v>0.20300000000000001</v>
      </c>
      <c r="F487" s="232">
        <f t="shared" si="226"/>
        <v>0</v>
      </c>
      <c r="G487" s="232">
        <f t="shared" si="227"/>
        <v>0</v>
      </c>
      <c r="H487" s="232">
        <f t="shared" si="228"/>
        <v>0</v>
      </c>
      <c r="I487" s="232">
        <f>'F4.2'!Y107</f>
        <v>0</v>
      </c>
      <c r="J487" s="232">
        <f>'F4.2'!AX107</f>
        <v>0</v>
      </c>
      <c r="K487" s="310"/>
      <c r="L487" s="310"/>
      <c r="M487" s="310">
        <f t="shared" si="234"/>
        <v>0</v>
      </c>
      <c r="N487" s="310">
        <f t="shared" si="230"/>
        <v>0</v>
      </c>
      <c r="O487" s="161">
        <f t="shared" si="231"/>
        <v>0</v>
      </c>
      <c r="P487" s="162">
        <f t="shared" si="232"/>
        <v>0</v>
      </c>
    </row>
    <row r="488" spans="1:16" ht="31.5" hidden="1" outlineLevel="1" x14ac:dyDescent="0.25">
      <c r="A488" s="306">
        <f>A393</f>
        <v>1.2</v>
      </c>
      <c r="B488" s="307" t="str">
        <f t="shared" ref="B488:E488" si="236">B393</f>
        <v>Replacement of LTSH Coil</v>
      </c>
      <c r="C488" s="306" t="str">
        <f t="shared" si="236"/>
        <v>MERC/CAPEX/20122013/00179</v>
      </c>
      <c r="D488" s="222">
        <f t="shared" si="236"/>
        <v>41022</v>
      </c>
      <c r="E488" s="310">
        <f t="shared" si="236"/>
        <v>6.0940000000000003</v>
      </c>
      <c r="F488" s="232">
        <f t="shared" si="226"/>
        <v>5.32</v>
      </c>
      <c r="G488" s="232">
        <f t="shared" si="227"/>
        <v>5.32</v>
      </c>
      <c r="H488" s="232">
        <f t="shared" si="228"/>
        <v>0</v>
      </c>
      <c r="I488" s="232">
        <f>'F4.2'!Y108</f>
        <v>0</v>
      </c>
      <c r="J488" s="232">
        <f>'F4.2'!AX108</f>
        <v>0</v>
      </c>
      <c r="K488" s="310"/>
      <c r="L488" s="310"/>
      <c r="M488" s="310">
        <f t="shared" si="234"/>
        <v>0</v>
      </c>
      <c r="N488" s="310">
        <f t="shared" si="230"/>
        <v>0</v>
      </c>
      <c r="O488" s="161">
        <f t="shared" si="231"/>
        <v>0</v>
      </c>
      <c r="P488" s="162">
        <f t="shared" si="232"/>
        <v>0</v>
      </c>
    </row>
    <row r="489" spans="1:16" ht="31.5" hidden="1" outlineLevel="1" x14ac:dyDescent="0.25">
      <c r="A489" s="306"/>
      <c r="B489" s="307" t="str">
        <f t="shared" ref="B489:E489" si="237">B394</f>
        <v>IDC</v>
      </c>
      <c r="C489" s="306" t="str">
        <f t="shared" si="237"/>
        <v>MERC/CAPEX/20122013/00179</v>
      </c>
      <c r="D489" s="222">
        <f t="shared" si="237"/>
        <v>41022</v>
      </c>
      <c r="E489" s="310">
        <f t="shared" si="237"/>
        <v>0.35699999999999998</v>
      </c>
      <c r="F489" s="232">
        <f t="shared" si="226"/>
        <v>0</v>
      </c>
      <c r="G489" s="232">
        <f t="shared" si="227"/>
        <v>0</v>
      </c>
      <c r="H489" s="232">
        <f t="shared" si="228"/>
        <v>0</v>
      </c>
      <c r="I489" s="232">
        <f>'F4.2'!Y109</f>
        <v>0</v>
      </c>
      <c r="J489" s="232">
        <f>'F4.2'!AX109</f>
        <v>0</v>
      </c>
      <c r="K489" s="310"/>
      <c r="L489" s="310"/>
      <c r="M489" s="310">
        <f t="shared" si="234"/>
        <v>0</v>
      </c>
      <c r="N489" s="310">
        <f t="shared" si="230"/>
        <v>0</v>
      </c>
      <c r="O489" s="161">
        <f t="shared" si="231"/>
        <v>0</v>
      </c>
      <c r="P489" s="162">
        <f t="shared" si="232"/>
        <v>0</v>
      </c>
    </row>
    <row r="490" spans="1:16" ht="31.5" hidden="1" outlineLevel="1" x14ac:dyDescent="0.25">
      <c r="A490" s="301">
        <f t="shared" ref="A490:E490" si="238">A395</f>
        <v>2</v>
      </c>
      <c r="B490" s="302" t="str">
        <f t="shared" si="238"/>
        <v>Boiler and Turbine improvement
(Station Heat Rate Improvement)</v>
      </c>
      <c r="C490" s="301" t="str">
        <f t="shared" si="238"/>
        <v>MERC/TECH 1/CAPEX/20122013/02325</v>
      </c>
      <c r="D490" s="226">
        <f t="shared" si="238"/>
        <v>41285</v>
      </c>
      <c r="E490" s="232">
        <f t="shared" si="238"/>
        <v>16.783805100000002</v>
      </c>
      <c r="F490" s="232">
        <f t="shared" si="226"/>
        <v>0</v>
      </c>
      <c r="G490" s="232">
        <f t="shared" si="227"/>
        <v>0</v>
      </c>
      <c r="H490" s="232">
        <f t="shared" si="228"/>
        <v>0</v>
      </c>
      <c r="I490" s="232">
        <f>'F4.2'!Y110</f>
        <v>0</v>
      </c>
      <c r="J490" s="232">
        <f>'F4.2'!AX110</f>
        <v>0</v>
      </c>
      <c r="K490" s="232"/>
      <c r="L490" s="232"/>
      <c r="M490" s="232">
        <f t="shared" si="234"/>
        <v>0</v>
      </c>
      <c r="N490" s="232">
        <f t="shared" si="230"/>
        <v>0</v>
      </c>
      <c r="O490" s="161">
        <f t="shared" si="231"/>
        <v>0</v>
      </c>
      <c r="P490" s="162">
        <f t="shared" si="232"/>
        <v>0</v>
      </c>
    </row>
    <row r="491" spans="1:16" ht="31.5" hidden="1" outlineLevel="1" x14ac:dyDescent="0.25">
      <c r="A491" s="306">
        <f t="shared" ref="A491:E491" si="239">A396</f>
        <v>2.1</v>
      </c>
      <c r="B491" s="307" t="str">
        <f t="shared" si="239"/>
        <v>Vent condenser performance improvement by replacement of eroded tube nest by unit 3.</v>
      </c>
      <c r="C491" s="306" t="str">
        <f t="shared" si="239"/>
        <v>MERC/TECH 1/CAPEX/20122013/02325</v>
      </c>
      <c r="D491" s="222">
        <f t="shared" si="239"/>
        <v>41285</v>
      </c>
      <c r="E491" s="310">
        <f t="shared" si="239"/>
        <v>0.28599999999999998</v>
      </c>
      <c r="F491" s="232">
        <f t="shared" si="226"/>
        <v>0</v>
      </c>
      <c r="G491" s="232">
        <f t="shared" si="227"/>
        <v>0</v>
      </c>
      <c r="H491" s="232">
        <f t="shared" si="228"/>
        <v>0</v>
      </c>
      <c r="I491" s="232">
        <f>'F4.2'!Y111</f>
        <v>0</v>
      </c>
      <c r="J491" s="232">
        <f>'F4.2'!AX111</f>
        <v>0</v>
      </c>
      <c r="K491" s="310"/>
      <c r="L491" s="310"/>
      <c r="M491" s="310">
        <f t="shared" si="234"/>
        <v>0</v>
      </c>
      <c r="N491" s="310">
        <f t="shared" si="230"/>
        <v>0</v>
      </c>
      <c r="O491" s="161">
        <f t="shared" si="231"/>
        <v>0</v>
      </c>
      <c r="P491" s="162">
        <f t="shared" si="232"/>
        <v>0</v>
      </c>
    </row>
    <row r="492" spans="1:16" ht="31.5" hidden="1" outlineLevel="1" x14ac:dyDescent="0.25">
      <c r="A492" s="306">
        <f t="shared" ref="A492:E492" si="240">A397</f>
        <v>2.2000000000000002</v>
      </c>
      <c r="B492" s="307" t="str">
        <f t="shared" si="240"/>
        <v>Replacement of major extraction valves &amp;NRVs of unit 3</v>
      </c>
      <c r="C492" s="306" t="str">
        <f t="shared" si="240"/>
        <v>MERC/TECH 1/CAPEX/20122013/02325</v>
      </c>
      <c r="D492" s="222">
        <f t="shared" si="240"/>
        <v>41285</v>
      </c>
      <c r="E492" s="310">
        <f t="shared" si="240"/>
        <v>0.51900000000000002</v>
      </c>
      <c r="F492" s="232">
        <f t="shared" si="226"/>
        <v>0</v>
      </c>
      <c r="G492" s="232">
        <f t="shared" si="227"/>
        <v>0</v>
      </c>
      <c r="H492" s="232">
        <f t="shared" si="228"/>
        <v>0</v>
      </c>
      <c r="I492" s="232">
        <f>'F4.2'!Y112</f>
        <v>0</v>
      </c>
      <c r="J492" s="232">
        <f>'F4.2'!AX112</f>
        <v>0</v>
      </c>
      <c r="K492" s="310"/>
      <c r="L492" s="310"/>
      <c r="M492" s="310">
        <f t="shared" si="234"/>
        <v>0</v>
      </c>
      <c r="N492" s="310">
        <f t="shared" si="230"/>
        <v>0</v>
      </c>
      <c r="O492" s="161">
        <f t="shared" si="231"/>
        <v>0</v>
      </c>
      <c r="P492" s="162">
        <f t="shared" si="232"/>
        <v>0</v>
      </c>
    </row>
    <row r="493" spans="1:16" ht="31.5" hidden="1" outlineLevel="1" x14ac:dyDescent="0.25">
      <c r="A493" s="306">
        <f t="shared" ref="A493:E493" si="241">A398</f>
        <v>2.2999999999999998</v>
      </c>
      <c r="B493" s="307" t="str">
        <f t="shared" si="241"/>
        <v>60% replacement of boiler skin insulation (Unit 2)</v>
      </c>
      <c r="C493" s="306" t="str">
        <f t="shared" si="241"/>
        <v>MERC/TECH 1/CAPEX/20122013/02325</v>
      </c>
      <c r="D493" s="222">
        <f t="shared" si="241"/>
        <v>41285</v>
      </c>
      <c r="E493" s="310">
        <f t="shared" si="241"/>
        <v>0.29299999999999998</v>
      </c>
      <c r="F493" s="232">
        <f t="shared" si="226"/>
        <v>0</v>
      </c>
      <c r="G493" s="232">
        <f t="shared" si="227"/>
        <v>0</v>
      </c>
      <c r="H493" s="232">
        <f t="shared" si="228"/>
        <v>0</v>
      </c>
      <c r="I493" s="232">
        <f>'F4.2'!Y113</f>
        <v>0</v>
      </c>
      <c r="J493" s="232">
        <f>'F4.2'!AX113</f>
        <v>0</v>
      </c>
      <c r="K493" s="310"/>
      <c r="L493" s="310"/>
      <c r="M493" s="310">
        <f t="shared" si="234"/>
        <v>0</v>
      </c>
      <c r="N493" s="310">
        <f t="shared" si="230"/>
        <v>0</v>
      </c>
      <c r="O493" s="161">
        <f t="shared" si="231"/>
        <v>0</v>
      </c>
      <c r="P493" s="162">
        <f t="shared" si="232"/>
        <v>0</v>
      </c>
    </row>
    <row r="494" spans="1:16" ht="31.5" hidden="1" outlineLevel="1" x14ac:dyDescent="0.25">
      <c r="A494" s="306">
        <f t="shared" ref="A494:E494" si="242">A399</f>
        <v>2.4</v>
      </c>
      <c r="B494" s="307" t="str">
        <f t="shared" si="242"/>
        <v>Replacement of DM make up ( unit 3) and GSH water pump.( units 2 &amp;3)</v>
      </c>
      <c r="C494" s="306" t="str">
        <f t="shared" si="242"/>
        <v>MERC/TECH 1/CAPEX/20122013/02325</v>
      </c>
      <c r="D494" s="222">
        <f t="shared" si="242"/>
        <v>41285</v>
      </c>
      <c r="E494" s="310">
        <f t="shared" si="242"/>
        <v>0.20599999999999999</v>
      </c>
      <c r="F494" s="232">
        <f t="shared" si="226"/>
        <v>0.26354099999999997</v>
      </c>
      <c r="G494" s="232">
        <f t="shared" si="227"/>
        <v>0.26354099999999997</v>
      </c>
      <c r="H494" s="232">
        <f t="shared" si="228"/>
        <v>0</v>
      </c>
      <c r="I494" s="232">
        <f>'F4.2'!Y114</f>
        <v>0</v>
      </c>
      <c r="J494" s="232">
        <f>'F4.2'!AX114</f>
        <v>0</v>
      </c>
      <c r="K494" s="310"/>
      <c r="L494" s="310"/>
      <c r="M494" s="310">
        <f t="shared" si="234"/>
        <v>0</v>
      </c>
      <c r="N494" s="310">
        <f t="shared" si="230"/>
        <v>0</v>
      </c>
      <c r="O494" s="161">
        <f t="shared" si="231"/>
        <v>0</v>
      </c>
      <c r="P494" s="162">
        <f t="shared" si="232"/>
        <v>0</v>
      </c>
    </row>
    <row r="495" spans="1:16" ht="31.5" hidden="1" outlineLevel="1" x14ac:dyDescent="0.25">
      <c r="A495" s="306">
        <f t="shared" ref="A495:E495" si="243">A400</f>
        <v>2.5</v>
      </c>
      <c r="B495" s="307" t="str">
        <f t="shared" si="243"/>
        <v>Replacement of LTSH coils (unit 3)</v>
      </c>
      <c r="C495" s="306" t="str">
        <f t="shared" si="243"/>
        <v>MERC/TECH 1/CAPEX/20122013/02325</v>
      </c>
      <c r="D495" s="222">
        <f t="shared" si="243"/>
        <v>41285</v>
      </c>
      <c r="E495" s="310">
        <f t="shared" si="243"/>
        <v>8.3689999999999998</v>
      </c>
      <c r="F495" s="232">
        <f t="shared" si="226"/>
        <v>5.319992955</v>
      </c>
      <c r="G495" s="232">
        <f t="shared" si="227"/>
        <v>5.319992955</v>
      </c>
      <c r="H495" s="232">
        <f t="shared" si="228"/>
        <v>0</v>
      </c>
      <c r="I495" s="232">
        <f>'F4.2'!Y115</f>
        <v>0</v>
      </c>
      <c r="J495" s="232">
        <f>'F4.2'!AX115</f>
        <v>0</v>
      </c>
      <c r="K495" s="310"/>
      <c r="L495" s="310"/>
      <c r="M495" s="310">
        <f t="shared" si="234"/>
        <v>0</v>
      </c>
      <c r="N495" s="310">
        <f t="shared" si="230"/>
        <v>0</v>
      </c>
      <c r="O495" s="161">
        <f t="shared" si="231"/>
        <v>0</v>
      </c>
      <c r="P495" s="162">
        <f t="shared" si="232"/>
        <v>0</v>
      </c>
    </row>
    <row r="496" spans="1:16" ht="31.5" hidden="1" outlineLevel="1" x14ac:dyDescent="0.25">
      <c r="A496" s="306">
        <f t="shared" ref="A496:E496" si="244">A401</f>
        <v>2.6</v>
      </c>
      <c r="B496" s="307" t="str">
        <f t="shared" si="244"/>
        <v>Replacement of ECO coils (unit 3)</v>
      </c>
      <c r="C496" s="306" t="str">
        <f t="shared" si="244"/>
        <v>MERC/TECH 1/CAPEX/20122013/02325</v>
      </c>
      <c r="D496" s="222">
        <f t="shared" si="244"/>
        <v>41285</v>
      </c>
      <c r="E496" s="310">
        <f t="shared" si="244"/>
        <v>6.032</v>
      </c>
      <c r="F496" s="232">
        <f t="shared" si="226"/>
        <v>3.47281854</v>
      </c>
      <c r="G496" s="232">
        <f t="shared" si="227"/>
        <v>3.47281854</v>
      </c>
      <c r="H496" s="232">
        <f t="shared" si="228"/>
        <v>0</v>
      </c>
      <c r="I496" s="232">
        <f>'F4.2'!Y116</f>
        <v>0</v>
      </c>
      <c r="J496" s="232">
        <f>'F4.2'!AX116</f>
        <v>0</v>
      </c>
      <c r="K496" s="310"/>
      <c r="L496" s="310"/>
      <c r="M496" s="310">
        <f t="shared" si="234"/>
        <v>0</v>
      </c>
      <c r="N496" s="310">
        <f t="shared" si="230"/>
        <v>0</v>
      </c>
      <c r="O496" s="161">
        <f t="shared" si="231"/>
        <v>0</v>
      </c>
      <c r="P496" s="162">
        <f t="shared" si="232"/>
        <v>0</v>
      </c>
    </row>
    <row r="497" spans="1:16" ht="31.5" hidden="1" outlineLevel="1" x14ac:dyDescent="0.25">
      <c r="A497" s="306">
        <f t="shared" ref="A497:E497" si="245">A402</f>
        <v>2.7</v>
      </c>
      <c r="B497" s="307" t="str">
        <f t="shared" si="245"/>
        <v>Replacement of old LT AHP pump impeller by energy efficient stainless steel impeller</v>
      </c>
      <c r="C497" s="306" t="str">
        <f t="shared" si="245"/>
        <v>MERC/TECH 1/CAPEX/20122013/02325</v>
      </c>
      <c r="D497" s="222">
        <f t="shared" si="245"/>
        <v>41285</v>
      </c>
      <c r="E497" s="310">
        <f t="shared" si="245"/>
        <v>0.1488051</v>
      </c>
      <c r="F497" s="232">
        <f t="shared" si="226"/>
        <v>0.1488051</v>
      </c>
      <c r="G497" s="232">
        <f t="shared" si="227"/>
        <v>0.1488051</v>
      </c>
      <c r="H497" s="232">
        <f t="shared" si="228"/>
        <v>0</v>
      </c>
      <c r="I497" s="232">
        <f>'F4.2'!Y117</f>
        <v>0</v>
      </c>
      <c r="J497" s="232">
        <f>'F4.2'!AX117</f>
        <v>0</v>
      </c>
      <c r="K497" s="310"/>
      <c r="L497" s="310"/>
      <c r="M497" s="310">
        <f t="shared" si="234"/>
        <v>0</v>
      </c>
      <c r="N497" s="310">
        <f t="shared" si="230"/>
        <v>0</v>
      </c>
      <c r="O497" s="161">
        <f t="shared" si="231"/>
        <v>0</v>
      </c>
      <c r="P497" s="162">
        <f t="shared" si="232"/>
        <v>0</v>
      </c>
    </row>
    <row r="498" spans="1:16" ht="31.5" hidden="1" outlineLevel="1" x14ac:dyDescent="0.25">
      <c r="A498" s="312"/>
      <c r="B498" s="307" t="str">
        <f t="shared" ref="B498:E498" si="246">B403</f>
        <v>IDC</v>
      </c>
      <c r="C498" s="306" t="str">
        <f t="shared" si="246"/>
        <v>MERC/TECH 1/CAPEX/20122013/02325</v>
      </c>
      <c r="D498" s="222">
        <f t="shared" si="246"/>
        <v>41285</v>
      </c>
      <c r="E498" s="322">
        <f t="shared" si="246"/>
        <v>0.93</v>
      </c>
      <c r="F498" s="232">
        <f t="shared" si="226"/>
        <v>0</v>
      </c>
      <c r="G498" s="232">
        <f t="shared" si="227"/>
        <v>0</v>
      </c>
      <c r="H498" s="232">
        <f t="shared" si="228"/>
        <v>0</v>
      </c>
      <c r="I498" s="232">
        <f>'F4.2'!Y118</f>
        <v>0</v>
      </c>
      <c r="J498" s="232">
        <f>'F4.2'!AX118</f>
        <v>0</v>
      </c>
      <c r="K498" s="322"/>
      <c r="L498" s="322"/>
      <c r="M498" s="322">
        <f t="shared" si="234"/>
        <v>0</v>
      </c>
      <c r="N498" s="322">
        <f t="shared" si="230"/>
        <v>0</v>
      </c>
      <c r="O498" s="161">
        <f t="shared" si="231"/>
        <v>0</v>
      </c>
      <c r="P498" s="162">
        <f t="shared" si="232"/>
        <v>0</v>
      </c>
    </row>
    <row r="499" spans="1:16" ht="31.5" hidden="1" outlineLevel="1" x14ac:dyDescent="0.25">
      <c r="A499" s="301">
        <f t="shared" ref="A499:E499" si="247">A404</f>
        <v>3</v>
      </c>
      <c r="B499" s="302" t="str">
        <f t="shared" si="247"/>
        <v>Measuring and Monitoring of Coal consumption</v>
      </c>
      <c r="C499" s="301" t="str">
        <f t="shared" si="247"/>
        <v>MERC/CAPEX/20122013/00912</v>
      </c>
      <c r="D499" s="226">
        <f t="shared" si="247"/>
        <v>41114</v>
      </c>
      <c r="E499" s="232">
        <f t="shared" si="247"/>
        <v>45.918030000000002</v>
      </c>
      <c r="F499" s="232">
        <f t="shared" si="226"/>
        <v>0</v>
      </c>
      <c r="G499" s="232">
        <f t="shared" si="227"/>
        <v>0</v>
      </c>
      <c r="H499" s="232">
        <f t="shared" si="228"/>
        <v>0</v>
      </c>
      <c r="I499" s="232">
        <f>'F4.2'!Y119</f>
        <v>0</v>
      </c>
      <c r="J499" s="232">
        <f>'F4.2'!AX119</f>
        <v>0</v>
      </c>
      <c r="K499" s="232"/>
      <c r="L499" s="232"/>
      <c r="M499" s="232">
        <f t="shared" si="234"/>
        <v>0</v>
      </c>
      <c r="N499" s="232">
        <f t="shared" si="230"/>
        <v>0</v>
      </c>
      <c r="O499" s="161">
        <f t="shared" si="231"/>
        <v>0</v>
      </c>
      <c r="P499" s="162">
        <f t="shared" si="232"/>
        <v>0</v>
      </c>
    </row>
    <row r="500" spans="1:16" ht="31.5" hidden="1" outlineLevel="1" x14ac:dyDescent="0.25">
      <c r="A500" s="312">
        <f t="shared" ref="A500:E500" si="248">A405</f>
        <v>3.1</v>
      </c>
      <c r="B500" s="307" t="str">
        <f t="shared" si="248"/>
        <v>Belt Weighers</v>
      </c>
      <c r="C500" s="312" t="str">
        <f t="shared" si="248"/>
        <v>MERC/CAPEX/20122013/00912</v>
      </c>
      <c r="D500" s="323">
        <f t="shared" si="248"/>
        <v>41114</v>
      </c>
      <c r="E500" s="310">
        <f t="shared" si="248"/>
        <v>0.8044</v>
      </c>
      <c r="F500" s="232">
        <f t="shared" si="226"/>
        <v>0</v>
      </c>
      <c r="G500" s="232">
        <f t="shared" si="227"/>
        <v>0</v>
      </c>
      <c r="H500" s="232">
        <f t="shared" si="228"/>
        <v>0</v>
      </c>
      <c r="I500" s="232">
        <f>'F4.2'!Y120</f>
        <v>0</v>
      </c>
      <c r="J500" s="232">
        <f>'F4.2'!AX120</f>
        <v>0</v>
      </c>
      <c r="K500" s="310"/>
      <c r="L500" s="310"/>
      <c r="M500" s="310">
        <f t="shared" si="234"/>
        <v>0</v>
      </c>
      <c r="N500" s="310">
        <f t="shared" si="230"/>
        <v>0</v>
      </c>
      <c r="O500" s="161">
        <f t="shared" si="231"/>
        <v>0</v>
      </c>
      <c r="P500" s="162">
        <f t="shared" si="232"/>
        <v>0</v>
      </c>
    </row>
    <row r="501" spans="1:16" ht="31.5" hidden="1" outlineLevel="1" x14ac:dyDescent="0.25">
      <c r="A501" s="312">
        <f t="shared" ref="A501:E501" si="249">A406</f>
        <v>3.2</v>
      </c>
      <c r="B501" s="307" t="str">
        <f t="shared" si="249"/>
        <v xml:space="preserve">Fully automatic pit-less in motion weigh bridges </v>
      </c>
      <c r="C501" s="312" t="str">
        <f t="shared" si="249"/>
        <v>MERC/CAPEX/20122013/00912</v>
      </c>
      <c r="D501" s="323">
        <f t="shared" si="249"/>
        <v>41114</v>
      </c>
      <c r="E501" s="310">
        <f t="shared" si="249"/>
        <v>0.41149999999999998</v>
      </c>
      <c r="F501" s="232">
        <f t="shared" si="226"/>
        <v>0</v>
      </c>
      <c r="G501" s="232">
        <f t="shared" si="227"/>
        <v>0</v>
      </c>
      <c r="H501" s="232">
        <f t="shared" si="228"/>
        <v>0</v>
      </c>
      <c r="I501" s="232">
        <f>'F4.2'!Y121</f>
        <v>0</v>
      </c>
      <c r="J501" s="232">
        <f>'F4.2'!AX121</f>
        <v>0</v>
      </c>
      <c r="K501" s="310"/>
      <c r="L501" s="310"/>
      <c r="M501" s="310">
        <f t="shared" si="234"/>
        <v>0</v>
      </c>
      <c r="N501" s="310">
        <f t="shared" si="230"/>
        <v>0</v>
      </c>
      <c r="O501" s="161">
        <f t="shared" si="231"/>
        <v>0</v>
      </c>
      <c r="P501" s="162">
        <f t="shared" si="232"/>
        <v>0</v>
      </c>
    </row>
    <row r="502" spans="1:16" ht="31.5" hidden="1" outlineLevel="1" x14ac:dyDescent="0.25">
      <c r="A502" s="312">
        <f t="shared" ref="A502:E502" si="250">A407</f>
        <v>3.3</v>
      </c>
      <c r="B502" s="307" t="str">
        <f t="shared" si="250"/>
        <v>Installation side arm charger for Wagon tippler 1A &amp; 1B</v>
      </c>
      <c r="C502" s="312" t="str">
        <f t="shared" si="250"/>
        <v>MERC/CAPEX/20122013/00912</v>
      </c>
      <c r="D502" s="323">
        <f t="shared" si="250"/>
        <v>41114</v>
      </c>
      <c r="E502" s="310">
        <f t="shared" si="250"/>
        <v>21.96</v>
      </c>
      <c r="F502" s="232">
        <f t="shared" si="226"/>
        <v>0</v>
      </c>
      <c r="G502" s="232">
        <f t="shared" si="227"/>
        <v>0</v>
      </c>
      <c r="H502" s="232">
        <f t="shared" si="228"/>
        <v>0</v>
      </c>
      <c r="I502" s="232">
        <f>'F4.2'!Y122</f>
        <v>0</v>
      </c>
      <c r="J502" s="232">
        <f>'F4.2'!AX122</f>
        <v>0</v>
      </c>
      <c r="K502" s="310"/>
      <c r="L502" s="310"/>
      <c r="M502" s="310">
        <f t="shared" si="234"/>
        <v>0</v>
      </c>
      <c r="N502" s="310">
        <f t="shared" si="230"/>
        <v>0</v>
      </c>
      <c r="O502" s="161">
        <f t="shared" si="231"/>
        <v>0</v>
      </c>
      <c r="P502" s="162">
        <f t="shared" si="232"/>
        <v>0</v>
      </c>
    </row>
    <row r="503" spans="1:16" ht="31.5" hidden="1" outlineLevel="1" x14ac:dyDescent="0.25">
      <c r="A503" s="312">
        <f t="shared" ref="A503:E503" si="251">A408</f>
        <v>3.4</v>
      </c>
      <c r="B503" s="307" t="str">
        <f t="shared" si="251"/>
        <v>Dust Extraction System at Secondary Crusher house &amp; Conveyor 6A/B at stage II CHP</v>
      </c>
      <c r="C503" s="312" t="str">
        <f t="shared" si="251"/>
        <v>MERC/CAPEX/20122013/00912</v>
      </c>
      <c r="D503" s="323">
        <f t="shared" si="251"/>
        <v>41114</v>
      </c>
      <c r="E503" s="310">
        <f t="shared" si="251"/>
        <v>2.0714999999999999</v>
      </c>
      <c r="F503" s="232">
        <f t="shared" si="226"/>
        <v>0</v>
      </c>
      <c r="G503" s="232">
        <f t="shared" si="227"/>
        <v>0</v>
      </c>
      <c r="H503" s="232">
        <f t="shared" si="228"/>
        <v>0</v>
      </c>
      <c r="I503" s="232">
        <f>'F4.2'!Y123</f>
        <v>0</v>
      </c>
      <c r="J503" s="232">
        <f>'F4.2'!AX123</f>
        <v>0</v>
      </c>
      <c r="K503" s="310"/>
      <c r="L503" s="310"/>
      <c r="M503" s="310">
        <f t="shared" si="234"/>
        <v>0</v>
      </c>
      <c r="N503" s="310">
        <f t="shared" si="230"/>
        <v>0</v>
      </c>
      <c r="O503" s="161">
        <f t="shared" si="231"/>
        <v>0</v>
      </c>
      <c r="P503" s="162">
        <f t="shared" si="232"/>
        <v>0</v>
      </c>
    </row>
    <row r="504" spans="1:16" ht="94.5" hidden="1" outlineLevel="1" x14ac:dyDescent="0.25">
      <c r="A504" s="312">
        <f t="shared" ref="A504:E504" si="252">A409</f>
        <v>3.5</v>
      </c>
      <c r="B504" s="307" t="str">
        <f t="shared" si="252"/>
        <v>Fogging system at 
a) WT old along with PCR, SCR and bunker level belt at Stage I CHP
b) Conveyor 7A/B
c) 100 Mtrx100 Mtr Coal stock area
d) 200 Mtrx200 Mtr Coal stock area</v>
      </c>
      <c r="C504" s="312" t="str">
        <f t="shared" si="252"/>
        <v>MERC/CAPEX/20122013/00912</v>
      </c>
      <c r="D504" s="323">
        <f t="shared" si="252"/>
        <v>41114</v>
      </c>
      <c r="E504" s="310">
        <f t="shared" si="252"/>
        <v>2.2831000000000001</v>
      </c>
      <c r="F504" s="232">
        <f t="shared" si="226"/>
        <v>0.4695358</v>
      </c>
      <c r="G504" s="232">
        <f t="shared" si="227"/>
        <v>0.4695358</v>
      </c>
      <c r="H504" s="232">
        <f t="shared" si="228"/>
        <v>0</v>
      </c>
      <c r="I504" s="232">
        <f>'F4.2'!Y124</f>
        <v>0</v>
      </c>
      <c r="J504" s="232">
        <f>'F4.2'!AX124</f>
        <v>0</v>
      </c>
      <c r="K504" s="310"/>
      <c r="L504" s="310"/>
      <c r="M504" s="310">
        <f t="shared" si="234"/>
        <v>0</v>
      </c>
      <c r="N504" s="310">
        <f t="shared" si="230"/>
        <v>0</v>
      </c>
      <c r="O504" s="161">
        <f t="shared" si="231"/>
        <v>0</v>
      </c>
      <c r="P504" s="162">
        <f t="shared" si="232"/>
        <v>0</v>
      </c>
    </row>
    <row r="505" spans="1:16" ht="31.5" hidden="1" outlineLevel="1" x14ac:dyDescent="0.25">
      <c r="A505" s="312">
        <f t="shared" ref="A505:E505" si="253">A410</f>
        <v>3.6</v>
      </c>
      <c r="B505" s="307" t="str">
        <f t="shared" si="253"/>
        <v xml:space="preserve">Bunker level montoring system for 12 bunkers </v>
      </c>
      <c r="C505" s="312" t="str">
        <f t="shared" si="253"/>
        <v>MERC/CAPEX/20122013/00912</v>
      </c>
      <c r="D505" s="323">
        <f t="shared" si="253"/>
        <v>41114</v>
      </c>
      <c r="E505" s="310">
        <f t="shared" si="253"/>
        <v>2.5038</v>
      </c>
      <c r="F505" s="232">
        <f t="shared" si="226"/>
        <v>0</v>
      </c>
      <c r="G505" s="232">
        <f t="shared" si="227"/>
        <v>0</v>
      </c>
      <c r="H505" s="232">
        <f t="shared" si="228"/>
        <v>0</v>
      </c>
      <c r="I505" s="232">
        <f>'F4.2'!Y125</f>
        <v>0</v>
      </c>
      <c r="J505" s="232">
        <f>'F4.2'!AX125</f>
        <v>0</v>
      </c>
      <c r="K505" s="310"/>
      <c r="L505" s="310"/>
      <c r="M505" s="310">
        <f t="shared" si="234"/>
        <v>0</v>
      </c>
      <c r="N505" s="310">
        <f t="shared" si="230"/>
        <v>0</v>
      </c>
      <c r="O505" s="161">
        <f t="shared" si="231"/>
        <v>0</v>
      </c>
      <c r="P505" s="162">
        <f t="shared" si="232"/>
        <v>0</v>
      </c>
    </row>
    <row r="506" spans="1:16" ht="31.5" hidden="1" outlineLevel="1" x14ac:dyDescent="0.25">
      <c r="A506" s="312">
        <f t="shared" ref="A506:E506" si="254">A411</f>
        <v>3.7</v>
      </c>
      <c r="B506" s="307" t="str">
        <f t="shared" si="254"/>
        <v xml:space="preserve">Rotary pneumatic or electrical hammers </v>
      </c>
      <c r="C506" s="312" t="str">
        <f t="shared" si="254"/>
        <v>MERC/CAPEX/20122013/00912</v>
      </c>
      <c r="D506" s="323">
        <f t="shared" si="254"/>
        <v>41114</v>
      </c>
      <c r="E506" s="310">
        <f t="shared" si="254"/>
        <v>9.7000000000000003E-2</v>
      </c>
      <c r="F506" s="232">
        <f t="shared" si="226"/>
        <v>0</v>
      </c>
      <c r="G506" s="232">
        <f t="shared" si="227"/>
        <v>0</v>
      </c>
      <c r="H506" s="232">
        <f t="shared" si="228"/>
        <v>0</v>
      </c>
      <c r="I506" s="232">
        <f>'F4.2'!Y126</f>
        <v>0</v>
      </c>
      <c r="J506" s="232">
        <f>'F4.2'!AX126</f>
        <v>0</v>
      </c>
      <c r="K506" s="310"/>
      <c r="L506" s="310"/>
      <c r="M506" s="310">
        <f t="shared" si="234"/>
        <v>0</v>
      </c>
      <c r="N506" s="310">
        <f t="shared" si="230"/>
        <v>0</v>
      </c>
      <c r="O506" s="161">
        <f t="shared" si="231"/>
        <v>0</v>
      </c>
      <c r="P506" s="162">
        <f t="shared" si="232"/>
        <v>0</v>
      </c>
    </row>
    <row r="507" spans="1:16" ht="31.5" hidden="1" outlineLevel="1" x14ac:dyDescent="0.25">
      <c r="A507" s="312">
        <f t="shared" ref="A507:E507" si="255">A412</f>
        <v>3.8</v>
      </c>
      <c r="B507" s="307" t="str">
        <f t="shared" si="255"/>
        <v xml:space="preserve">Enhancement of unloading capacity of CHP from 360 TPH to 500 TPH </v>
      </c>
      <c r="C507" s="312" t="str">
        <f t="shared" si="255"/>
        <v>MERC/CAPEX/20122013/00912</v>
      </c>
      <c r="D507" s="323">
        <f t="shared" si="255"/>
        <v>41114</v>
      </c>
      <c r="E507" s="310">
        <f t="shared" si="255"/>
        <v>7.6508000000000003</v>
      </c>
      <c r="F507" s="232">
        <f t="shared" si="226"/>
        <v>0</v>
      </c>
      <c r="G507" s="232">
        <f t="shared" si="227"/>
        <v>0</v>
      </c>
      <c r="H507" s="232">
        <f t="shared" si="228"/>
        <v>0</v>
      </c>
      <c r="I507" s="232">
        <f>'F4.2'!Y127</f>
        <v>0</v>
      </c>
      <c r="J507" s="232">
        <f>'F4.2'!AX127</f>
        <v>0</v>
      </c>
      <c r="K507" s="310"/>
      <c r="L507" s="310"/>
      <c r="M507" s="310">
        <f t="shared" si="234"/>
        <v>0</v>
      </c>
      <c r="N507" s="310">
        <f t="shared" si="230"/>
        <v>0</v>
      </c>
      <c r="O507" s="161">
        <f t="shared" si="231"/>
        <v>0</v>
      </c>
      <c r="P507" s="162">
        <f t="shared" si="232"/>
        <v>0</v>
      </c>
    </row>
    <row r="508" spans="1:16" ht="78.75" hidden="1" outlineLevel="1" x14ac:dyDescent="0.25">
      <c r="A508" s="312">
        <f t="shared" ref="A508:E508" si="256">A413</f>
        <v>3.9</v>
      </c>
      <c r="B508" s="307" t="str">
        <f t="shared" si="256"/>
        <v>Quick detection of poor coal quality through CCTV on overhead watch
tower focused onto the wagons, over which the rake passes at low
speed &amp; various conveyor tunnels</v>
      </c>
      <c r="C508" s="312" t="str">
        <f t="shared" si="256"/>
        <v>MERC/CAPEX/20122013/00912</v>
      </c>
      <c r="D508" s="323">
        <f t="shared" si="256"/>
        <v>41114</v>
      </c>
      <c r="E508" s="310">
        <f t="shared" si="256"/>
        <v>0.29680000000000001</v>
      </c>
      <c r="F508" s="232">
        <f t="shared" si="226"/>
        <v>0</v>
      </c>
      <c r="G508" s="232">
        <f t="shared" si="227"/>
        <v>0</v>
      </c>
      <c r="H508" s="232">
        <f t="shared" si="228"/>
        <v>0</v>
      </c>
      <c r="I508" s="232">
        <f>'F4.2'!Y128</f>
        <v>0</v>
      </c>
      <c r="J508" s="232">
        <f>'F4.2'!AX128</f>
        <v>0</v>
      </c>
      <c r="K508" s="310"/>
      <c r="L508" s="310"/>
      <c r="M508" s="310">
        <f t="shared" si="234"/>
        <v>0</v>
      </c>
      <c r="N508" s="310">
        <f t="shared" si="230"/>
        <v>0</v>
      </c>
      <c r="O508" s="161">
        <f t="shared" si="231"/>
        <v>0</v>
      </c>
      <c r="P508" s="162">
        <f t="shared" si="232"/>
        <v>0</v>
      </c>
    </row>
    <row r="509" spans="1:16" ht="31.5" hidden="1" outlineLevel="1" x14ac:dyDescent="0.25">
      <c r="A509" s="315">
        <f t="shared" ref="A509:E509" si="257">A414</f>
        <v>3.1</v>
      </c>
      <c r="B509" s="307" t="str">
        <f t="shared" si="257"/>
        <v xml:space="preserve">Motor controller for conveyor motors of Stage II CHP </v>
      </c>
      <c r="C509" s="312" t="str">
        <f t="shared" si="257"/>
        <v>MERC/CAPEX/20122013/00912</v>
      </c>
      <c r="D509" s="323">
        <f t="shared" si="257"/>
        <v>41114</v>
      </c>
      <c r="E509" s="310">
        <f t="shared" si="257"/>
        <v>0.9607</v>
      </c>
      <c r="F509" s="232">
        <f t="shared" si="226"/>
        <v>0.9607</v>
      </c>
      <c r="G509" s="232">
        <f t="shared" si="227"/>
        <v>0.9607</v>
      </c>
      <c r="H509" s="232">
        <f t="shared" si="228"/>
        <v>0</v>
      </c>
      <c r="I509" s="232">
        <f>'F4.2'!Y129</f>
        <v>0</v>
      </c>
      <c r="J509" s="232">
        <f>'F4.2'!AX129</f>
        <v>0</v>
      </c>
      <c r="K509" s="310"/>
      <c r="L509" s="310"/>
      <c r="M509" s="310">
        <f t="shared" si="234"/>
        <v>0</v>
      </c>
      <c r="N509" s="310">
        <f t="shared" si="230"/>
        <v>0</v>
      </c>
      <c r="O509" s="161">
        <f t="shared" si="231"/>
        <v>0</v>
      </c>
      <c r="P509" s="162">
        <f t="shared" si="232"/>
        <v>0</v>
      </c>
    </row>
    <row r="510" spans="1:16" ht="31.5" hidden="1" outlineLevel="1" x14ac:dyDescent="0.25">
      <c r="A510" s="312">
        <f t="shared" ref="A510:E510" si="258">A415</f>
        <v>3.11</v>
      </c>
      <c r="B510" s="307" t="str">
        <f t="shared" si="258"/>
        <v>Procurement of a CHN apparatus for ultimate analysis for operational optimization and coal mapping studies.</v>
      </c>
      <c r="C510" s="312" t="str">
        <f t="shared" si="258"/>
        <v>MERC/CAPEX/20122013/00912</v>
      </c>
      <c r="D510" s="323">
        <f t="shared" si="258"/>
        <v>41114</v>
      </c>
      <c r="E510" s="310">
        <f t="shared" si="258"/>
        <v>0.63617000000000001</v>
      </c>
      <c r="F510" s="232">
        <f t="shared" si="226"/>
        <v>0</v>
      </c>
      <c r="G510" s="232">
        <f t="shared" si="227"/>
        <v>0</v>
      </c>
      <c r="H510" s="232">
        <f t="shared" si="228"/>
        <v>0</v>
      </c>
      <c r="I510" s="232">
        <f>'F4.2'!Y130</f>
        <v>0</v>
      </c>
      <c r="J510" s="232">
        <f>'F4.2'!AX130</f>
        <v>0</v>
      </c>
      <c r="K510" s="310"/>
      <c r="L510" s="310"/>
      <c r="M510" s="310">
        <f t="shared" si="234"/>
        <v>0</v>
      </c>
      <c r="N510" s="310">
        <f t="shared" si="230"/>
        <v>0</v>
      </c>
      <c r="O510" s="161">
        <f t="shared" si="231"/>
        <v>0</v>
      </c>
      <c r="P510" s="162">
        <f t="shared" si="232"/>
        <v>0</v>
      </c>
    </row>
    <row r="511" spans="1:16" ht="31.5" hidden="1" outlineLevel="1" x14ac:dyDescent="0.25">
      <c r="A511" s="312">
        <f t="shared" ref="A511:E511" si="259">A416</f>
        <v>3.12</v>
      </c>
      <c r="B511" s="307" t="str">
        <f t="shared" si="259"/>
        <v xml:space="preserve">Additional bomb calorimeter </v>
      </c>
      <c r="C511" s="312" t="str">
        <f t="shared" si="259"/>
        <v>MERC/CAPEX/20122013/00912</v>
      </c>
      <c r="D511" s="323">
        <f t="shared" si="259"/>
        <v>41114</v>
      </c>
      <c r="E511" s="310">
        <f t="shared" si="259"/>
        <v>0.44012000000000001</v>
      </c>
      <c r="F511" s="232">
        <f t="shared" si="226"/>
        <v>0.19</v>
      </c>
      <c r="G511" s="232">
        <f t="shared" si="227"/>
        <v>0.19</v>
      </c>
      <c r="H511" s="232">
        <f t="shared" si="228"/>
        <v>0</v>
      </c>
      <c r="I511" s="232">
        <f>'F4.2'!Y131</f>
        <v>0</v>
      </c>
      <c r="J511" s="232">
        <f>'F4.2'!AX131</f>
        <v>0</v>
      </c>
      <c r="K511" s="310"/>
      <c r="L511" s="310"/>
      <c r="M511" s="310">
        <f t="shared" si="234"/>
        <v>0</v>
      </c>
      <c r="N511" s="310">
        <f t="shared" si="230"/>
        <v>0</v>
      </c>
      <c r="O511" s="161">
        <f t="shared" si="231"/>
        <v>0</v>
      </c>
      <c r="P511" s="162">
        <f t="shared" si="232"/>
        <v>0</v>
      </c>
    </row>
    <row r="512" spans="1:16" ht="31.5" hidden="1" outlineLevel="1" x14ac:dyDescent="0.25">
      <c r="A512" s="312">
        <f t="shared" ref="A512:E512" si="260">A417</f>
        <v>3.13</v>
      </c>
      <c r="B512" s="307" t="str">
        <f t="shared" si="260"/>
        <v xml:space="preserve">TGA analysis of the coal for operational optimization. </v>
      </c>
      <c r="C512" s="312" t="str">
        <f t="shared" si="260"/>
        <v>MERC/CAPEX/20122013/00912</v>
      </c>
      <c r="D512" s="323">
        <f t="shared" si="260"/>
        <v>41114</v>
      </c>
      <c r="E512" s="310">
        <f t="shared" si="260"/>
        <v>0.53213999999999995</v>
      </c>
      <c r="F512" s="232">
        <f t="shared" si="226"/>
        <v>0</v>
      </c>
      <c r="G512" s="232">
        <f t="shared" si="227"/>
        <v>0</v>
      </c>
      <c r="H512" s="232">
        <f t="shared" si="228"/>
        <v>0</v>
      </c>
      <c r="I512" s="232">
        <f>'F4.2'!Y132</f>
        <v>0</v>
      </c>
      <c r="J512" s="232">
        <f>'F4.2'!AX132</f>
        <v>0</v>
      </c>
      <c r="K512" s="310"/>
      <c r="L512" s="310"/>
      <c r="M512" s="310">
        <f t="shared" si="234"/>
        <v>0</v>
      </c>
      <c r="N512" s="310">
        <f t="shared" si="230"/>
        <v>0</v>
      </c>
      <c r="O512" s="161">
        <f t="shared" si="231"/>
        <v>0</v>
      </c>
      <c r="P512" s="162">
        <f t="shared" si="232"/>
        <v>0</v>
      </c>
    </row>
    <row r="513" spans="1:16" ht="31.5" hidden="1" outlineLevel="1" x14ac:dyDescent="0.25">
      <c r="A513" s="301"/>
      <c r="B513" s="307" t="str">
        <f t="shared" ref="B513:E513" si="261">B418</f>
        <v>IDC</v>
      </c>
      <c r="C513" s="312" t="str">
        <f t="shared" si="261"/>
        <v>MERC/CAPEX/20122013/00912</v>
      </c>
      <c r="D513" s="323">
        <f t="shared" si="261"/>
        <v>41114</v>
      </c>
      <c r="E513" s="310">
        <f t="shared" si="261"/>
        <v>5.27</v>
      </c>
      <c r="F513" s="232">
        <f t="shared" si="226"/>
        <v>0</v>
      </c>
      <c r="G513" s="232">
        <f t="shared" si="227"/>
        <v>0</v>
      </c>
      <c r="H513" s="232">
        <f t="shared" si="228"/>
        <v>0</v>
      </c>
      <c r="I513" s="232">
        <f>'F4.2'!Y133</f>
        <v>0</v>
      </c>
      <c r="J513" s="232">
        <f>'F4.2'!AX133</f>
        <v>0</v>
      </c>
      <c r="K513" s="310"/>
      <c r="L513" s="310"/>
      <c r="M513" s="310">
        <f t="shared" si="234"/>
        <v>0</v>
      </c>
      <c r="N513" s="310">
        <f t="shared" si="230"/>
        <v>0</v>
      </c>
      <c r="O513" s="161">
        <f t="shared" si="231"/>
        <v>0</v>
      </c>
      <c r="P513" s="162">
        <f t="shared" si="232"/>
        <v>0</v>
      </c>
    </row>
    <row r="514" spans="1:16" ht="31.5" hidden="1" outlineLevel="1" x14ac:dyDescent="0.25">
      <c r="A514" s="301">
        <f>A419</f>
        <v>4</v>
      </c>
      <c r="B514" s="302" t="str">
        <f t="shared" ref="B514:E514" si="262">B419</f>
        <v>Turbine Auxiliary Performance Improvements</v>
      </c>
      <c r="C514" s="301" t="str">
        <f t="shared" si="262"/>
        <v>MERC/CAPEX/20122013/02107</v>
      </c>
      <c r="D514" s="226">
        <f t="shared" si="262"/>
        <v>41281</v>
      </c>
      <c r="E514" s="232">
        <f t="shared" si="262"/>
        <v>20.108999999999998</v>
      </c>
      <c r="F514" s="232">
        <f t="shared" si="226"/>
        <v>0</v>
      </c>
      <c r="G514" s="232">
        <f t="shared" si="227"/>
        <v>0</v>
      </c>
      <c r="H514" s="232">
        <f t="shared" si="228"/>
        <v>0</v>
      </c>
      <c r="I514" s="232">
        <f>'F4.2'!Y134</f>
        <v>0</v>
      </c>
      <c r="J514" s="232">
        <f>'F4.2'!AX134</f>
        <v>0</v>
      </c>
      <c r="K514" s="232"/>
      <c r="L514" s="232"/>
      <c r="M514" s="232">
        <f t="shared" si="234"/>
        <v>0</v>
      </c>
      <c r="N514" s="232">
        <f t="shared" si="230"/>
        <v>0</v>
      </c>
      <c r="O514" s="161">
        <f t="shared" si="231"/>
        <v>0</v>
      </c>
      <c r="P514" s="162">
        <f t="shared" si="232"/>
        <v>0</v>
      </c>
    </row>
    <row r="515" spans="1:16" ht="47.25" hidden="1" outlineLevel="1" x14ac:dyDescent="0.25">
      <c r="A515" s="312">
        <f>A420</f>
        <v>4.0999999999999996</v>
      </c>
      <c r="B515" s="307" t="str">
        <f t="shared" ref="B515:E515" si="263">B420</f>
        <v>Procurement and installation and commissioning of modified upgraded boiler feed pump (Type -200KHI/S) having energy efficient cartridge for unit 2 &amp; 3 , BTPS.</v>
      </c>
      <c r="C515" s="312" t="str">
        <f t="shared" si="263"/>
        <v>MERC/CAPEX/20122013/02107</v>
      </c>
      <c r="D515" s="323">
        <f t="shared" si="263"/>
        <v>41281</v>
      </c>
      <c r="E515" s="310">
        <f t="shared" si="263"/>
        <v>17.47</v>
      </c>
      <c r="F515" s="232">
        <f t="shared" si="226"/>
        <v>8.655683800000002</v>
      </c>
      <c r="G515" s="232">
        <f t="shared" si="227"/>
        <v>8.655683800000002</v>
      </c>
      <c r="H515" s="232">
        <f t="shared" si="228"/>
        <v>0</v>
      </c>
      <c r="I515" s="232">
        <f>'F4.2'!Y135</f>
        <v>0</v>
      </c>
      <c r="J515" s="232">
        <f>'F4.2'!AX135</f>
        <v>0</v>
      </c>
      <c r="K515" s="310"/>
      <c r="L515" s="310"/>
      <c r="M515" s="310">
        <f t="shared" si="234"/>
        <v>0</v>
      </c>
      <c r="N515" s="310">
        <f t="shared" si="230"/>
        <v>0</v>
      </c>
      <c r="O515" s="161">
        <f t="shared" si="231"/>
        <v>0</v>
      </c>
      <c r="P515" s="162">
        <f t="shared" si="232"/>
        <v>0</v>
      </c>
    </row>
    <row r="516" spans="1:16" ht="31.5" hidden="1" outlineLevel="1" x14ac:dyDescent="0.25">
      <c r="A516" s="312">
        <f>A421</f>
        <v>4.2</v>
      </c>
      <c r="B516" s="307" t="str">
        <f t="shared" ref="B516:E516" si="264">B421</f>
        <v>Replacement of brine pumps with modified pumps complete with S.S material in new WTP</v>
      </c>
      <c r="C516" s="312" t="str">
        <f t="shared" si="264"/>
        <v>MERC/CAPEX/20122013/02107</v>
      </c>
      <c r="D516" s="323">
        <f t="shared" si="264"/>
        <v>41281</v>
      </c>
      <c r="E516" s="310">
        <f t="shared" si="264"/>
        <v>1.0289999999999999</v>
      </c>
      <c r="F516" s="232">
        <f t="shared" si="226"/>
        <v>0.30159950000000002</v>
      </c>
      <c r="G516" s="232">
        <f t="shared" si="227"/>
        <v>0.30159950000000002</v>
      </c>
      <c r="H516" s="232">
        <f t="shared" si="228"/>
        <v>0</v>
      </c>
      <c r="I516" s="232">
        <f>'F4.2'!Y136</f>
        <v>0</v>
      </c>
      <c r="J516" s="232">
        <f>'F4.2'!AX136</f>
        <v>0</v>
      </c>
      <c r="K516" s="310"/>
      <c r="L516" s="310"/>
      <c r="M516" s="310">
        <f t="shared" si="234"/>
        <v>0</v>
      </c>
      <c r="N516" s="310">
        <f t="shared" si="230"/>
        <v>0</v>
      </c>
      <c r="O516" s="161">
        <f t="shared" si="231"/>
        <v>0</v>
      </c>
      <c r="P516" s="162">
        <f t="shared" si="232"/>
        <v>0</v>
      </c>
    </row>
    <row r="517" spans="1:16" ht="31.5" hidden="1" outlineLevel="1" x14ac:dyDescent="0.25">
      <c r="A517" s="301"/>
      <c r="B517" s="307" t="str">
        <f t="shared" ref="B517:E517" si="265">B422</f>
        <v>IDC</v>
      </c>
      <c r="C517" s="312" t="str">
        <f t="shared" si="265"/>
        <v>MERC/CAPEX/20122013/02107</v>
      </c>
      <c r="D517" s="323">
        <f t="shared" si="265"/>
        <v>41281</v>
      </c>
      <c r="E517" s="310">
        <f t="shared" si="265"/>
        <v>1.61</v>
      </c>
      <c r="F517" s="232">
        <f t="shared" si="226"/>
        <v>0</v>
      </c>
      <c r="G517" s="232">
        <f t="shared" si="227"/>
        <v>0</v>
      </c>
      <c r="H517" s="232">
        <f t="shared" si="228"/>
        <v>0</v>
      </c>
      <c r="I517" s="232">
        <f>'F4.2'!Y137</f>
        <v>0</v>
      </c>
      <c r="J517" s="232">
        <f>'F4.2'!AX137</f>
        <v>0</v>
      </c>
      <c r="K517" s="310"/>
      <c r="L517" s="310"/>
      <c r="M517" s="310">
        <f t="shared" si="234"/>
        <v>0</v>
      </c>
      <c r="N517" s="310">
        <f t="shared" si="230"/>
        <v>0</v>
      </c>
      <c r="O517" s="161">
        <f t="shared" si="231"/>
        <v>0</v>
      </c>
      <c r="P517" s="162">
        <f t="shared" si="232"/>
        <v>0</v>
      </c>
    </row>
    <row r="518" spans="1:16" ht="47.25" hidden="1" outlineLevel="1" x14ac:dyDescent="0.25">
      <c r="A518" s="301">
        <f>A423</f>
        <v>5</v>
      </c>
      <c r="B518" s="302" t="str">
        <f t="shared" ref="B518:E518" si="266">B423</f>
        <v>Replacement of Platen water wall coils U#2,Super Heater &amp; Platen Super Heater Coils for U#2 and Cold Reheater coils for U#2 &amp; U#3</v>
      </c>
      <c r="C518" s="301" t="str">
        <f t="shared" si="266"/>
        <v>MERC/TECH-1/CAPEX/20142015/006</v>
      </c>
      <c r="D518" s="226">
        <f t="shared" si="266"/>
        <v>41928</v>
      </c>
      <c r="E518" s="232">
        <f t="shared" si="266"/>
        <v>13.692</v>
      </c>
      <c r="F518" s="232">
        <f t="shared" si="226"/>
        <v>0</v>
      </c>
      <c r="G518" s="232">
        <f t="shared" si="227"/>
        <v>0</v>
      </c>
      <c r="H518" s="232">
        <f t="shared" si="228"/>
        <v>0</v>
      </c>
      <c r="I518" s="232">
        <f>'F4.2'!Y138</f>
        <v>0</v>
      </c>
      <c r="J518" s="232">
        <f>'F4.2'!AX138</f>
        <v>0</v>
      </c>
      <c r="K518" s="232"/>
      <c r="L518" s="232"/>
      <c r="M518" s="232">
        <f t="shared" si="234"/>
        <v>0</v>
      </c>
      <c r="N518" s="232">
        <f t="shared" si="230"/>
        <v>0</v>
      </c>
      <c r="O518" s="161">
        <f t="shared" si="231"/>
        <v>0</v>
      </c>
      <c r="P518" s="162">
        <f t="shared" si="232"/>
        <v>0</v>
      </c>
    </row>
    <row r="519" spans="1:16" ht="31.5" hidden="1" outlineLevel="1" x14ac:dyDescent="0.25">
      <c r="A519" s="312">
        <f>A424</f>
        <v>5.0999999999999996</v>
      </c>
      <c r="B519" s="316" t="str">
        <f t="shared" ref="B519:E519" si="267">B424</f>
        <v>Supply &amp; Erection of Platen Water wall coils Assembly from inlet header to outlet header in pent house for Unit No 2</v>
      </c>
      <c r="C519" s="312" t="str">
        <f t="shared" si="267"/>
        <v>MERC/TECH-1/CAPEX/20142015/006</v>
      </c>
      <c r="D519" s="323">
        <f t="shared" si="267"/>
        <v>41928</v>
      </c>
      <c r="E519" s="310">
        <f t="shared" si="267"/>
        <v>1.1040000000000001</v>
      </c>
      <c r="F519" s="232">
        <f t="shared" si="226"/>
        <v>0.54</v>
      </c>
      <c r="G519" s="232">
        <f t="shared" si="227"/>
        <v>0.54</v>
      </c>
      <c r="H519" s="232">
        <f t="shared" si="228"/>
        <v>0</v>
      </c>
      <c r="I519" s="232">
        <f>'F4.2'!Y139</f>
        <v>0</v>
      </c>
      <c r="J519" s="232">
        <f>'F4.2'!AX139</f>
        <v>0</v>
      </c>
      <c r="K519" s="310"/>
      <c r="L519" s="310"/>
      <c r="M519" s="310">
        <f t="shared" si="234"/>
        <v>0</v>
      </c>
      <c r="N519" s="310">
        <f t="shared" si="230"/>
        <v>0</v>
      </c>
      <c r="O519" s="161">
        <f t="shared" si="231"/>
        <v>0</v>
      </c>
      <c r="P519" s="162">
        <f t="shared" si="232"/>
        <v>0</v>
      </c>
    </row>
    <row r="520" spans="1:16" ht="63" hidden="1" outlineLevel="1" x14ac:dyDescent="0.25">
      <c r="A520" s="312">
        <f>A425</f>
        <v>5.2</v>
      </c>
      <c r="B520" s="316" t="str">
        <f t="shared" ref="B520:E520" si="268">B425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520" s="312" t="str">
        <f t="shared" si="268"/>
        <v>MERC/TECH-1/CAPEX/20142015/006</v>
      </c>
      <c r="D520" s="323">
        <f t="shared" si="268"/>
        <v>41928</v>
      </c>
      <c r="E520" s="310">
        <f t="shared" si="268"/>
        <v>5.4770000000000003</v>
      </c>
      <c r="F520" s="232">
        <f t="shared" si="226"/>
        <v>5.4649043000000006</v>
      </c>
      <c r="G520" s="232">
        <f t="shared" si="227"/>
        <v>5.4649043000000006</v>
      </c>
      <c r="H520" s="232">
        <f t="shared" si="228"/>
        <v>0</v>
      </c>
      <c r="I520" s="232">
        <f>'F4.2'!Y140</f>
        <v>0</v>
      </c>
      <c r="J520" s="232">
        <f>'F4.2'!AX140</f>
        <v>0</v>
      </c>
      <c r="K520" s="310"/>
      <c r="L520" s="310"/>
      <c r="M520" s="310">
        <f t="shared" si="234"/>
        <v>0</v>
      </c>
      <c r="N520" s="310">
        <f t="shared" si="230"/>
        <v>0</v>
      </c>
      <c r="O520" s="161">
        <f t="shared" si="231"/>
        <v>0</v>
      </c>
      <c r="P520" s="162">
        <f t="shared" si="232"/>
        <v>0</v>
      </c>
    </row>
    <row r="521" spans="1:16" ht="78.75" hidden="1" outlineLevel="1" x14ac:dyDescent="0.25">
      <c r="A521" s="312">
        <f>A426</f>
        <v>5.3</v>
      </c>
      <c r="B521" s="316" t="str">
        <f t="shared" ref="B521:E521" si="269">B426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521" s="312" t="str">
        <f t="shared" si="269"/>
        <v>MERC/TECH-1/CAPEX/20142015/006</v>
      </c>
      <c r="D521" s="323">
        <f t="shared" si="269"/>
        <v>41928</v>
      </c>
      <c r="E521" s="310">
        <f t="shared" si="269"/>
        <v>2.7109999999999999</v>
      </c>
      <c r="F521" s="232">
        <f t="shared" si="226"/>
        <v>2.6624558</v>
      </c>
      <c r="G521" s="232">
        <f t="shared" si="227"/>
        <v>2.6624558</v>
      </c>
      <c r="H521" s="232">
        <f t="shared" si="228"/>
        <v>0</v>
      </c>
      <c r="I521" s="232">
        <f>'F4.2'!Y141</f>
        <v>0</v>
      </c>
      <c r="J521" s="232">
        <f>'F4.2'!AX141</f>
        <v>0</v>
      </c>
      <c r="K521" s="310"/>
      <c r="L521" s="310"/>
      <c r="M521" s="310">
        <f t="shared" si="234"/>
        <v>0</v>
      </c>
      <c r="N521" s="310">
        <f t="shared" si="230"/>
        <v>0</v>
      </c>
      <c r="O521" s="161">
        <f t="shared" si="231"/>
        <v>0</v>
      </c>
      <c r="P521" s="162">
        <f t="shared" si="232"/>
        <v>0</v>
      </c>
    </row>
    <row r="522" spans="1:16" ht="78.75" hidden="1" outlineLevel="1" x14ac:dyDescent="0.25">
      <c r="A522" s="312">
        <f>A427</f>
        <v>5.4</v>
      </c>
      <c r="B522" s="316" t="str">
        <f t="shared" ref="B522:E522" si="270">B427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522" s="312" t="str">
        <f t="shared" si="270"/>
        <v>MERC/TECH-1/CAPEX/20142015/006</v>
      </c>
      <c r="D522" s="323">
        <f t="shared" si="270"/>
        <v>41928</v>
      </c>
      <c r="E522" s="310">
        <f t="shared" si="270"/>
        <v>2.7109999999999999</v>
      </c>
      <c r="F522" s="232">
        <f t="shared" si="226"/>
        <v>2.3531</v>
      </c>
      <c r="G522" s="232">
        <f t="shared" si="227"/>
        <v>2.3531</v>
      </c>
      <c r="H522" s="232">
        <f t="shared" si="228"/>
        <v>0</v>
      </c>
      <c r="I522" s="232">
        <f>'F4.2'!Y142</f>
        <v>0</v>
      </c>
      <c r="J522" s="232">
        <f>'F4.2'!AX142</f>
        <v>0</v>
      </c>
      <c r="K522" s="310"/>
      <c r="L522" s="310"/>
      <c r="M522" s="310">
        <f t="shared" si="234"/>
        <v>0</v>
      </c>
      <c r="N522" s="310">
        <f t="shared" si="230"/>
        <v>0</v>
      </c>
      <c r="O522" s="161">
        <f t="shared" si="231"/>
        <v>0</v>
      </c>
      <c r="P522" s="162">
        <f t="shared" si="232"/>
        <v>0</v>
      </c>
    </row>
    <row r="523" spans="1:16" ht="31.5" hidden="1" outlineLevel="1" x14ac:dyDescent="0.25">
      <c r="A523" s="301"/>
      <c r="B523" s="316" t="str">
        <f t="shared" ref="B523:E523" si="271">B428</f>
        <v>IDC</v>
      </c>
      <c r="C523" s="312" t="str">
        <f t="shared" si="271"/>
        <v>MERC/TECH-1/CAPEX/20142015/006</v>
      </c>
      <c r="D523" s="323">
        <f t="shared" si="271"/>
        <v>41928</v>
      </c>
      <c r="E523" s="310">
        <f t="shared" si="271"/>
        <v>1.6890000000000001</v>
      </c>
      <c r="F523" s="232">
        <f t="shared" si="226"/>
        <v>0</v>
      </c>
      <c r="G523" s="232">
        <f t="shared" si="227"/>
        <v>0</v>
      </c>
      <c r="H523" s="232">
        <f t="shared" si="228"/>
        <v>0</v>
      </c>
      <c r="I523" s="232">
        <f>'F4.2'!Y143</f>
        <v>0</v>
      </c>
      <c r="J523" s="232">
        <f>'F4.2'!AX143</f>
        <v>0</v>
      </c>
      <c r="K523" s="310"/>
      <c r="L523" s="310"/>
      <c r="M523" s="310">
        <f t="shared" si="234"/>
        <v>0</v>
      </c>
      <c r="N523" s="310">
        <f t="shared" si="230"/>
        <v>0</v>
      </c>
      <c r="O523" s="161">
        <f t="shared" si="231"/>
        <v>0</v>
      </c>
      <c r="P523" s="162">
        <f t="shared" si="232"/>
        <v>0</v>
      </c>
    </row>
    <row r="524" spans="1:16" ht="47.25" hidden="1" outlineLevel="1" x14ac:dyDescent="0.25">
      <c r="A524" s="301">
        <f>A429</f>
        <v>6</v>
      </c>
      <c r="B524" s="302" t="str">
        <f t="shared" ref="B524:E524" si="272">B429</f>
        <v>Boiler Process Improvement by replacement of damaged valves and Boiler Perfm Imp by Air Pre-Heater Up gradation of U#2 &amp; U#3 at BTPS</v>
      </c>
      <c r="C524" s="301" t="str">
        <f t="shared" si="272"/>
        <v>MERC/Tech-1/CAPEX /2014-15/00433</v>
      </c>
      <c r="D524" s="226">
        <f t="shared" si="272"/>
        <v>41792</v>
      </c>
      <c r="E524" s="232">
        <f t="shared" si="272"/>
        <v>17.369999999999997</v>
      </c>
      <c r="F524" s="232">
        <f t="shared" si="226"/>
        <v>0</v>
      </c>
      <c r="G524" s="232">
        <f t="shared" si="227"/>
        <v>0</v>
      </c>
      <c r="H524" s="232">
        <f t="shared" si="228"/>
        <v>0</v>
      </c>
      <c r="I524" s="232">
        <f>'F4.2'!Y144</f>
        <v>0</v>
      </c>
      <c r="J524" s="232">
        <f>'F4.2'!AX144</f>
        <v>0</v>
      </c>
      <c r="K524" s="232"/>
      <c r="L524" s="232"/>
      <c r="M524" s="232">
        <f t="shared" si="234"/>
        <v>0</v>
      </c>
      <c r="N524" s="232">
        <f t="shared" si="230"/>
        <v>0</v>
      </c>
      <c r="O524" s="161">
        <f t="shared" si="231"/>
        <v>0</v>
      </c>
      <c r="P524" s="162">
        <f t="shared" si="232"/>
        <v>0</v>
      </c>
    </row>
    <row r="525" spans="1:16" ht="31.5" hidden="1" outlineLevel="1" x14ac:dyDescent="0.25">
      <c r="A525" s="306">
        <f>A430</f>
        <v>6.1</v>
      </c>
      <c r="B525" s="316" t="str">
        <f t="shared" ref="B525:E525" si="273">B430</f>
        <v>Replacement of boiler outlet valves and damaged valves of units 2 &amp; 3</v>
      </c>
      <c r="C525" s="306" t="str">
        <f t="shared" si="273"/>
        <v>MERC/Tech-1/CAPEX /2014-15/00433</v>
      </c>
      <c r="D525" s="222">
        <f t="shared" si="273"/>
        <v>41792</v>
      </c>
      <c r="E525" s="310">
        <f t="shared" si="273"/>
        <v>2.62</v>
      </c>
      <c r="F525" s="232">
        <f t="shared" si="226"/>
        <v>1.3984000000000001</v>
      </c>
      <c r="G525" s="232">
        <f t="shared" si="227"/>
        <v>1.3984000000000001</v>
      </c>
      <c r="H525" s="232">
        <f t="shared" si="228"/>
        <v>0</v>
      </c>
      <c r="I525" s="232">
        <f>'F4.2'!Y145</f>
        <v>0</v>
      </c>
      <c r="J525" s="232">
        <f>'F4.2'!AX145</f>
        <v>0</v>
      </c>
      <c r="K525" s="310"/>
      <c r="L525" s="310"/>
      <c r="M525" s="310">
        <f t="shared" si="234"/>
        <v>0</v>
      </c>
      <c r="N525" s="310">
        <f t="shared" si="230"/>
        <v>0</v>
      </c>
      <c r="O525" s="161">
        <f t="shared" si="231"/>
        <v>0</v>
      </c>
      <c r="P525" s="162">
        <f t="shared" si="232"/>
        <v>0</v>
      </c>
    </row>
    <row r="526" spans="1:16" ht="31.5" hidden="1" outlineLevel="1" x14ac:dyDescent="0.25">
      <c r="A526" s="306">
        <f>A431</f>
        <v>6.2</v>
      </c>
      <c r="B526" s="316" t="str">
        <f t="shared" ref="B526:E526" si="274">B431</f>
        <v>Air pre heater up gradation of heat exchanger matrix &amp; regenerative dynamic sealing of units 2 &amp; 3</v>
      </c>
      <c r="C526" s="306" t="str">
        <f t="shared" si="274"/>
        <v>MERC/Tech-1/CAPEX /2014-15/00433</v>
      </c>
      <c r="D526" s="222">
        <f t="shared" si="274"/>
        <v>41792</v>
      </c>
      <c r="E526" s="310">
        <f t="shared" si="274"/>
        <v>13.404999999999999</v>
      </c>
      <c r="F526" s="232">
        <f t="shared" si="226"/>
        <v>1.2086276</v>
      </c>
      <c r="G526" s="232">
        <f t="shared" si="227"/>
        <v>1.2086276</v>
      </c>
      <c r="H526" s="232">
        <f t="shared" si="228"/>
        <v>0</v>
      </c>
      <c r="I526" s="232">
        <f>'F4.2'!Y146</f>
        <v>0</v>
      </c>
      <c r="J526" s="232">
        <f>'F4.2'!AX146</f>
        <v>0</v>
      </c>
      <c r="K526" s="310"/>
      <c r="L526" s="310"/>
      <c r="M526" s="310">
        <f t="shared" si="234"/>
        <v>0</v>
      </c>
      <c r="N526" s="310">
        <f t="shared" si="230"/>
        <v>0</v>
      </c>
      <c r="O526" s="161">
        <f t="shared" si="231"/>
        <v>0</v>
      </c>
      <c r="P526" s="162">
        <f t="shared" si="232"/>
        <v>0</v>
      </c>
    </row>
    <row r="527" spans="1:16" ht="31.5" hidden="1" outlineLevel="1" x14ac:dyDescent="0.25">
      <c r="A527" s="306"/>
      <c r="B527" s="316" t="str">
        <f t="shared" ref="B527:E527" si="275">B432</f>
        <v>IDC</v>
      </c>
      <c r="C527" s="306" t="str">
        <f t="shared" si="275"/>
        <v>MERC/Tech-1/CAPEX /2014-15/00433</v>
      </c>
      <c r="D527" s="222">
        <f t="shared" si="275"/>
        <v>41792</v>
      </c>
      <c r="E527" s="310">
        <f t="shared" si="275"/>
        <v>1.345</v>
      </c>
      <c r="F527" s="232">
        <f t="shared" si="226"/>
        <v>0</v>
      </c>
      <c r="G527" s="232">
        <f t="shared" si="227"/>
        <v>0</v>
      </c>
      <c r="H527" s="232">
        <f t="shared" si="228"/>
        <v>0</v>
      </c>
      <c r="I527" s="232">
        <f>'F4.2'!Y147</f>
        <v>0</v>
      </c>
      <c r="J527" s="232">
        <f>'F4.2'!AX147</f>
        <v>0</v>
      </c>
      <c r="K527" s="310"/>
      <c r="L527" s="310"/>
      <c r="M527" s="310">
        <f t="shared" si="234"/>
        <v>0</v>
      </c>
      <c r="N527" s="310">
        <f t="shared" si="230"/>
        <v>0</v>
      </c>
      <c r="O527" s="161">
        <f t="shared" si="231"/>
        <v>0</v>
      </c>
      <c r="P527" s="162">
        <f t="shared" si="232"/>
        <v>0</v>
      </c>
    </row>
    <row r="528" spans="1:16" ht="47.25" hidden="1" outlineLevel="1" x14ac:dyDescent="0.25">
      <c r="A528" s="301">
        <f t="shared" ref="A528:E528" si="276">A433</f>
        <v>8</v>
      </c>
      <c r="B528" s="302" t="str">
        <f t="shared" si="276"/>
        <v>Stack management by procurement of Bulldozer &amp; LOCO and CHP area schemes for performance &amp; unloading improvement</v>
      </c>
      <c r="C528" s="301" t="str">
        <f t="shared" si="276"/>
        <v>MERC/CAPEX/20162017/01426</v>
      </c>
      <c r="D528" s="226">
        <f t="shared" si="276"/>
        <v>42768</v>
      </c>
      <c r="E528" s="232">
        <f t="shared" si="276"/>
        <v>2.0930578512396689</v>
      </c>
      <c r="F528" s="232">
        <f t="shared" si="226"/>
        <v>0</v>
      </c>
      <c r="G528" s="232">
        <f t="shared" si="227"/>
        <v>0</v>
      </c>
      <c r="H528" s="232">
        <f t="shared" si="228"/>
        <v>0</v>
      </c>
      <c r="I528" s="232">
        <f>'F4.2'!Y148</f>
        <v>0</v>
      </c>
      <c r="J528" s="232">
        <f>'F4.2'!AX148</f>
        <v>0</v>
      </c>
      <c r="K528" s="232"/>
      <c r="L528" s="232"/>
      <c r="M528" s="232">
        <f t="shared" si="234"/>
        <v>0</v>
      </c>
      <c r="N528" s="232">
        <f t="shared" si="230"/>
        <v>0</v>
      </c>
      <c r="O528" s="161">
        <f t="shared" si="231"/>
        <v>0</v>
      </c>
      <c r="P528" s="162">
        <f t="shared" si="232"/>
        <v>0</v>
      </c>
    </row>
    <row r="529" spans="1:16" ht="31.5" hidden="1" outlineLevel="1" x14ac:dyDescent="0.25">
      <c r="A529" s="306">
        <f t="shared" ref="A529:E529" si="277">A434</f>
        <v>8.1</v>
      </c>
      <c r="B529" s="316" t="str">
        <f t="shared" si="277"/>
        <v>Procurement of Locomotive 800 HP (2 No.’s)</v>
      </c>
      <c r="C529" s="306" t="str">
        <f t="shared" si="277"/>
        <v>MERC/CAPEX/20162017/01426</v>
      </c>
      <c r="D529" s="222">
        <f t="shared" si="277"/>
        <v>42768</v>
      </c>
      <c r="E529" s="310">
        <f t="shared" si="277"/>
        <v>1.0395867768595042</v>
      </c>
      <c r="F529" s="232">
        <f t="shared" si="226"/>
        <v>1.0134768000000001</v>
      </c>
      <c r="G529" s="232">
        <f t="shared" si="227"/>
        <v>1.0134768000000001</v>
      </c>
      <c r="H529" s="232">
        <f t="shared" si="228"/>
        <v>0</v>
      </c>
      <c r="I529" s="232">
        <f>'F4.2'!Y149</f>
        <v>0</v>
      </c>
      <c r="J529" s="232">
        <f>'F4.2'!AX149</f>
        <v>0</v>
      </c>
      <c r="K529" s="310"/>
      <c r="L529" s="310"/>
      <c r="M529" s="310">
        <f t="shared" si="234"/>
        <v>0</v>
      </c>
      <c r="N529" s="310">
        <f t="shared" si="230"/>
        <v>0</v>
      </c>
      <c r="O529" s="161">
        <f t="shared" si="231"/>
        <v>0</v>
      </c>
      <c r="P529" s="162">
        <f t="shared" si="232"/>
        <v>0</v>
      </c>
    </row>
    <row r="530" spans="1:16" ht="31.5" hidden="1" outlineLevel="1" x14ac:dyDescent="0.25">
      <c r="A530" s="306">
        <f t="shared" ref="A530:E530" si="278">A435</f>
        <v>8.1999999999999993</v>
      </c>
      <c r="B530" s="316" t="str">
        <f t="shared" si="278"/>
        <v>Procurement of 2 No’s of Bulldozer Model D-155(2 No.’s)</v>
      </c>
      <c r="C530" s="306" t="str">
        <f t="shared" si="278"/>
        <v>MERC/CAPEX/20162017/01426</v>
      </c>
      <c r="D530" s="222">
        <f t="shared" si="278"/>
        <v>42768</v>
      </c>
      <c r="E530" s="310">
        <f t="shared" si="278"/>
        <v>0.5380165289256198</v>
      </c>
      <c r="F530" s="232">
        <f t="shared" si="226"/>
        <v>0.72968922148760329</v>
      </c>
      <c r="G530" s="232">
        <f t="shared" si="227"/>
        <v>0.72968922148760329</v>
      </c>
      <c r="H530" s="232">
        <f t="shared" si="228"/>
        <v>0</v>
      </c>
      <c r="I530" s="232">
        <f>'F4.2'!Y150</f>
        <v>0</v>
      </c>
      <c r="J530" s="232">
        <f>'F4.2'!AX150</f>
        <v>0</v>
      </c>
      <c r="K530" s="310"/>
      <c r="L530" s="310"/>
      <c r="M530" s="310">
        <f t="shared" si="234"/>
        <v>0</v>
      </c>
      <c r="N530" s="310">
        <f t="shared" si="230"/>
        <v>0</v>
      </c>
      <c r="O530" s="161">
        <f t="shared" si="231"/>
        <v>0</v>
      </c>
      <c r="P530" s="162">
        <f t="shared" si="232"/>
        <v>0</v>
      </c>
    </row>
    <row r="531" spans="1:16" ht="31.5" hidden="1" outlineLevel="1" x14ac:dyDescent="0.25">
      <c r="A531" s="306">
        <f t="shared" ref="A531:E531" si="279">A436</f>
        <v>8.3000000000000007</v>
      </c>
      <c r="B531" s="316" t="str">
        <f t="shared" si="279"/>
        <v>Modification below primary crusher chutes 15A/B &amp; Conv.02</v>
      </c>
      <c r="C531" s="306" t="str">
        <f t="shared" si="279"/>
        <v>MERC/CAPEX/20162017/01426</v>
      </c>
      <c r="D531" s="222">
        <f t="shared" si="279"/>
        <v>42768</v>
      </c>
      <c r="E531" s="310">
        <f t="shared" si="279"/>
        <v>9.0247933884297526E-2</v>
      </c>
      <c r="F531" s="232">
        <f t="shared" si="226"/>
        <v>7.9869421487603301E-2</v>
      </c>
      <c r="G531" s="232">
        <f t="shared" si="227"/>
        <v>7.9869421487603301E-2</v>
      </c>
      <c r="H531" s="232">
        <f t="shared" si="228"/>
        <v>0</v>
      </c>
      <c r="I531" s="232">
        <f>'F4.2'!Y151</f>
        <v>0</v>
      </c>
      <c r="J531" s="232">
        <f>'F4.2'!AX151</f>
        <v>0</v>
      </c>
      <c r="K531" s="310"/>
      <c r="L531" s="310"/>
      <c r="M531" s="310">
        <f t="shared" si="234"/>
        <v>0</v>
      </c>
      <c r="N531" s="310">
        <f t="shared" si="230"/>
        <v>0</v>
      </c>
      <c r="O531" s="161">
        <f t="shared" si="231"/>
        <v>0</v>
      </c>
      <c r="P531" s="162">
        <f t="shared" si="232"/>
        <v>0</v>
      </c>
    </row>
    <row r="532" spans="1:16" ht="31.5" hidden="1" outlineLevel="1" x14ac:dyDescent="0.25">
      <c r="A532" s="306">
        <f t="shared" ref="A532:E532" si="280">A437</f>
        <v>8.4</v>
      </c>
      <c r="B532" s="316" t="str">
        <f t="shared" si="280"/>
        <v>New helical gear box for various conveyors</v>
      </c>
      <c r="C532" s="306" t="str">
        <f t="shared" si="280"/>
        <v>MERC/CAPEX/20162017/01426</v>
      </c>
      <c r="D532" s="222">
        <f t="shared" si="280"/>
        <v>42768</v>
      </c>
      <c r="E532" s="310">
        <f t="shared" si="280"/>
        <v>0.16661157024793388</v>
      </c>
      <c r="F532" s="232">
        <f t="shared" si="226"/>
        <v>0</v>
      </c>
      <c r="G532" s="232">
        <f t="shared" si="227"/>
        <v>0</v>
      </c>
      <c r="H532" s="232">
        <f t="shared" si="228"/>
        <v>0</v>
      </c>
      <c r="I532" s="232">
        <f>'F4.2'!Y152</f>
        <v>0</v>
      </c>
      <c r="J532" s="232">
        <f>'F4.2'!AX152</f>
        <v>0</v>
      </c>
      <c r="K532" s="310"/>
      <c r="L532" s="310"/>
      <c r="M532" s="310">
        <f t="shared" si="234"/>
        <v>0</v>
      </c>
      <c r="N532" s="310">
        <f t="shared" si="230"/>
        <v>0</v>
      </c>
      <c r="O532" s="161">
        <f t="shared" si="231"/>
        <v>0</v>
      </c>
      <c r="P532" s="162">
        <f t="shared" si="232"/>
        <v>0</v>
      </c>
    </row>
    <row r="533" spans="1:16" ht="31.5" hidden="1" outlineLevel="1" x14ac:dyDescent="0.25">
      <c r="A533" s="306">
        <f t="shared" ref="A533:E533" si="281">A438</f>
        <v>8.5</v>
      </c>
      <c r="B533" s="316" t="str">
        <f t="shared" si="281"/>
        <v xml:space="preserve">Procurement of Elecon Make Ring Granulator Type TK-09-38B </v>
      </c>
      <c r="C533" s="306" t="str">
        <f t="shared" si="281"/>
        <v>MERC/CAPEX/20162017/01426</v>
      </c>
      <c r="D533" s="222">
        <f t="shared" si="281"/>
        <v>42768</v>
      </c>
      <c r="E533" s="310">
        <f t="shared" si="281"/>
        <v>0.11280991735537189</v>
      </c>
      <c r="F533" s="232">
        <f t="shared" si="226"/>
        <v>0</v>
      </c>
      <c r="G533" s="232">
        <f t="shared" si="227"/>
        <v>0</v>
      </c>
      <c r="H533" s="232">
        <f t="shared" si="228"/>
        <v>0</v>
      </c>
      <c r="I533" s="232">
        <f>'F4.2'!Y153</f>
        <v>0</v>
      </c>
      <c r="J533" s="232">
        <f>'F4.2'!AX153</f>
        <v>0</v>
      </c>
      <c r="K533" s="310"/>
      <c r="L533" s="310"/>
      <c r="M533" s="310">
        <f t="shared" si="234"/>
        <v>0</v>
      </c>
      <c r="N533" s="310">
        <f t="shared" si="230"/>
        <v>0</v>
      </c>
      <c r="O533" s="161">
        <f t="shared" si="231"/>
        <v>0</v>
      </c>
      <c r="P533" s="162">
        <f t="shared" si="232"/>
        <v>0</v>
      </c>
    </row>
    <row r="534" spans="1:16" ht="31.5" hidden="1" outlineLevel="1" x14ac:dyDescent="0.25">
      <c r="A534" s="306">
        <f t="shared" ref="A534:E534" si="282">A439</f>
        <v>8.6</v>
      </c>
      <c r="B534" s="316" t="str">
        <f t="shared" si="282"/>
        <v>Procurement of Elecon Make Ring Granulator Type TK6 32B Ring Granulator</v>
      </c>
      <c r="C534" s="306" t="str">
        <f t="shared" si="282"/>
        <v>MERC/CAPEX/20162017/01426</v>
      </c>
      <c r="D534" s="222">
        <f t="shared" si="282"/>
        <v>42768</v>
      </c>
      <c r="E534" s="310">
        <f t="shared" si="282"/>
        <v>7.1157024793388424E-2</v>
      </c>
      <c r="F534" s="232">
        <f t="shared" si="226"/>
        <v>0</v>
      </c>
      <c r="G534" s="232">
        <f t="shared" si="227"/>
        <v>0</v>
      </c>
      <c r="H534" s="232">
        <f t="shared" si="228"/>
        <v>0</v>
      </c>
      <c r="I534" s="232">
        <f>'F4.2'!Y154</f>
        <v>0</v>
      </c>
      <c r="J534" s="232">
        <f>'F4.2'!AX154</f>
        <v>0</v>
      </c>
      <c r="K534" s="310"/>
      <c r="L534" s="310"/>
      <c r="M534" s="310">
        <f t="shared" si="234"/>
        <v>0</v>
      </c>
      <c r="N534" s="310">
        <f t="shared" si="230"/>
        <v>0</v>
      </c>
      <c r="O534" s="161">
        <f t="shared" si="231"/>
        <v>0</v>
      </c>
      <c r="P534" s="162">
        <f t="shared" si="232"/>
        <v>0</v>
      </c>
    </row>
    <row r="535" spans="1:16" ht="31.5" hidden="1" outlineLevel="1" x14ac:dyDescent="0.25">
      <c r="A535" s="306"/>
      <c r="B535" s="316" t="str">
        <f t="shared" ref="B535:E535" si="283">B440</f>
        <v>IDC</v>
      </c>
      <c r="C535" s="306" t="str">
        <f t="shared" si="283"/>
        <v>MERC/CAPEX/20162017/01426</v>
      </c>
      <c r="D535" s="222">
        <f t="shared" si="283"/>
        <v>42768</v>
      </c>
      <c r="E535" s="310">
        <f t="shared" si="283"/>
        <v>7.4628099173553716E-2</v>
      </c>
      <c r="F535" s="232">
        <f t="shared" si="226"/>
        <v>0</v>
      </c>
      <c r="G535" s="232">
        <f t="shared" si="227"/>
        <v>0</v>
      </c>
      <c r="H535" s="232">
        <f t="shared" si="228"/>
        <v>0</v>
      </c>
      <c r="I535" s="232">
        <f>'F4.2'!Y155</f>
        <v>0</v>
      </c>
      <c r="J535" s="232">
        <f>'F4.2'!AX155</f>
        <v>0</v>
      </c>
      <c r="K535" s="310"/>
      <c r="L535" s="310"/>
      <c r="M535" s="310">
        <f t="shared" si="234"/>
        <v>0</v>
      </c>
      <c r="N535" s="310">
        <f t="shared" si="230"/>
        <v>0</v>
      </c>
      <c r="O535" s="161">
        <f t="shared" si="231"/>
        <v>0</v>
      </c>
      <c r="P535" s="162">
        <f t="shared" si="232"/>
        <v>0</v>
      </c>
    </row>
    <row r="536" spans="1:16" ht="47.25" hidden="1" outlineLevel="1" x14ac:dyDescent="0.25">
      <c r="A536" s="301">
        <f>A441</f>
        <v>14</v>
      </c>
      <c r="B536" s="302" t="str">
        <f t="shared" ref="B536:E536" si="284">B441</f>
        <v>Upgradation of Symphony Harmony DCS, 220V 1285 AH Battery &amp; Charger and Replacement of 6.6 kV HT MOCB by VCB at BTPS, Bhusawal</v>
      </c>
      <c r="C536" s="301" t="str">
        <f t="shared" si="284"/>
        <v>MERC/CAPEX/2019-2020/915</v>
      </c>
      <c r="D536" s="226">
        <f t="shared" si="284"/>
        <v>43760</v>
      </c>
      <c r="E536" s="232">
        <f t="shared" si="284"/>
        <v>13.72861</v>
      </c>
      <c r="F536" s="232">
        <f t="shared" si="226"/>
        <v>0</v>
      </c>
      <c r="G536" s="232">
        <f t="shared" si="227"/>
        <v>0</v>
      </c>
      <c r="H536" s="232">
        <f t="shared" si="228"/>
        <v>0</v>
      </c>
      <c r="I536" s="232">
        <f>'F4.2'!Y156</f>
        <v>0</v>
      </c>
      <c r="J536" s="232">
        <f>'F4.2'!AX156</f>
        <v>0</v>
      </c>
      <c r="K536" s="232"/>
      <c r="L536" s="232"/>
      <c r="M536" s="232">
        <f t="shared" si="234"/>
        <v>0</v>
      </c>
      <c r="N536" s="232">
        <f t="shared" si="230"/>
        <v>0</v>
      </c>
      <c r="O536" s="161">
        <f t="shared" si="231"/>
        <v>0</v>
      </c>
      <c r="P536" s="162">
        <f t="shared" si="232"/>
        <v>0</v>
      </c>
    </row>
    <row r="537" spans="1:16" ht="31.5" hidden="1" outlineLevel="1" x14ac:dyDescent="0.25">
      <c r="A537" s="306">
        <f>A442</f>
        <v>14.1</v>
      </c>
      <c r="B537" s="316" t="str">
        <f t="shared" ref="B537:E537" si="285">B442</f>
        <v>HMI Up-gradation of Symphony Harmony DCS Unit-3, 210MW, BTPS.</v>
      </c>
      <c r="C537" s="306" t="str">
        <f t="shared" si="285"/>
        <v>MERC/CAPEX/2019-2020/915</v>
      </c>
      <c r="D537" s="222">
        <f t="shared" si="285"/>
        <v>43760</v>
      </c>
      <c r="E537" s="324">
        <f t="shared" si="285"/>
        <v>5.54</v>
      </c>
      <c r="F537" s="232">
        <f t="shared" si="226"/>
        <v>5.54</v>
      </c>
      <c r="G537" s="232">
        <f t="shared" si="227"/>
        <v>5.54</v>
      </c>
      <c r="H537" s="232">
        <f t="shared" si="228"/>
        <v>0</v>
      </c>
      <c r="I537" s="232">
        <f>'F4.2'!Y157</f>
        <v>0</v>
      </c>
      <c r="J537" s="232">
        <f>'F4.2'!AX157</f>
        <v>0</v>
      </c>
      <c r="K537" s="324"/>
      <c r="L537" s="324"/>
      <c r="M537" s="324">
        <f t="shared" si="234"/>
        <v>0</v>
      </c>
      <c r="N537" s="324">
        <f t="shared" si="230"/>
        <v>0</v>
      </c>
      <c r="O537" s="161">
        <f t="shared" si="231"/>
        <v>0</v>
      </c>
      <c r="P537" s="162">
        <f t="shared" si="232"/>
        <v>0</v>
      </c>
    </row>
    <row r="538" spans="1:16" ht="47.25" hidden="1" outlineLevel="1" x14ac:dyDescent="0.25">
      <c r="A538" s="306">
        <f>A443</f>
        <v>14.2</v>
      </c>
      <c r="B538" s="316" t="str">
        <f t="shared" ref="B538:E538" si="286">B443</f>
        <v>Supply, erection, commissioning and site testing of Plante 220V DC, 1285 AH, Station Battery Set and charging equipment for 1285 AH Plante battery for Unit 3.</v>
      </c>
      <c r="C538" s="306" t="str">
        <f t="shared" si="286"/>
        <v>MERC/CAPEX/2019-2020/915</v>
      </c>
      <c r="D538" s="222">
        <f t="shared" si="286"/>
        <v>43760</v>
      </c>
      <c r="E538" s="324">
        <f t="shared" si="286"/>
        <v>1.71861</v>
      </c>
      <c r="F538" s="232">
        <f t="shared" si="226"/>
        <v>1.71861</v>
      </c>
      <c r="G538" s="232">
        <f t="shared" si="227"/>
        <v>1.71861</v>
      </c>
      <c r="H538" s="232">
        <f t="shared" si="228"/>
        <v>0</v>
      </c>
      <c r="I538" s="232">
        <f>'F4.2'!Y158</f>
        <v>0</v>
      </c>
      <c r="J538" s="232">
        <f>'F4.2'!AX158</f>
        <v>0</v>
      </c>
      <c r="K538" s="324"/>
      <c r="L538" s="324"/>
      <c r="M538" s="324">
        <f t="shared" si="234"/>
        <v>0</v>
      </c>
      <c r="N538" s="324">
        <f t="shared" si="230"/>
        <v>0</v>
      </c>
      <c r="O538" s="161">
        <f t="shared" si="231"/>
        <v>0</v>
      </c>
      <c r="P538" s="162">
        <f t="shared" si="232"/>
        <v>0</v>
      </c>
    </row>
    <row r="539" spans="1:16" ht="31.5" hidden="1" outlineLevel="1" x14ac:dyDescent="0.25">
      <c r="A539" s="306">
        <f>A444</f>
        <v>14.3</v>
      </c>
      <c r="B539" s="316" t="str">
        <f t="shared" ref="B539:E539" si="287">B444</f>
        <v>Retrofitting of 6.6 kv breakers of unit -3 along without door plant boards by vacuum circuit breakers.</v>
      </c>
      <c r="C539" s="306" t="str">
        <f t="shared" si="287"/>
        <v>MERC/CAPEX/2019-2020/915</v>
      </c>
      <c r="D539" s="222">
        <f t="shared" si="287"/>
        <v>43760</v>
      </c>
      <c r="E539" s="324">
        <f t="shared" si="287"/>
        <v>6.47</v>
      </c>
      <c r="F539" s="232">
        <f t="shared" si="226"/>
        <v>6.1082700000000001</v>
      </c>
      <c r="G539" s="232">
        <f t="shared" si="227"/>
        <v>6.1082700000000001</v>
      </c>
      <c r="H539" s="232">
        <f t="shared" si="228"/>
        <v>0</v>
      </c>
      <c r="I539" s="232">
        <f>'F4.2'!Y159</f>
        <v>0</v>
      </c>
      <c r="J539" s="232">
        <f>'F4.2'!AX159</f>
        <v>0</v>
      </c>
      <c r="K539" s="324"/>
      <c r="L539" s="324"/>
      <c r="M539" s="324">
        <f t="shared" si="234"/>
        <v>0</v>
      </c>
      <c r="N539" s="324">
        <f t="shared" si="230"/>
        <v>0</v>
      </c>
      <c r="O539" s="161">
        <f t="shared" si="231"/>
        <v>0</v>
      </c>
      <c r="P539" s="162">
        <f t="shared" si="232"/>
        <v>0</v>
      </c>
    </row>
    <row r="540" spans="1:16" ht="15.75" hidden="1" outlineLevel="1" x14ac:dyDescent="0.25">
      <c r="A540" s="306"/>
      <c r="B540" s="316" t="str">
        <f t="shared" ref="B540:E540" si="288">B445</f>
        <v>IDC</v>
      </c>
      <c r="C540" s="306" t="str">
        <f t="shared" si="288"/>
        <v>MERC/CAPEX/2019-2020/915</v>
      </c>
      <c r="D540" s="222">
        <f t="shared" si="288"/>
        <v>43760</v>
      </c>
      <c r="E540" s="324">
        <f t="shared" si="288"/>
        <v>0</v>
      </c>
      <c r="F540" s="232">
        <f t="shared" si="226"/>
        <v>0</v>
      </c>
      <c r="G540" s="232">
        <f t="shared" si="227"/>
        <v>0</v>
      </c>
      <c r="H540" s="232">
        <f t="shared" si="228"/>
        <v>0</v>
      </c>
      <c r="I540" s="232">
        <f>'F4.2'!Y160</f>
        <v>0</v>
      </c>
      <c r="J540" s="232">
        <f>'F4.2'!AX160</f>
        <v>0</v>
      </c>
      <c r="K540" s="324"/>
      <c r="L540" s="324"/>
      <c r="M540" s="324">
        <f t="shared" si="234"/>
        <v>0</v>
      </c>
      <c r="N540" s="324">
        <f t="shared" si="230"/>
        <v>0</v>
      </c>
      <c r="O540" s="161">
        <f t="shared" si="231"/>
        <v>0</v>
      </c>
      <c r="P540" s="162">
        <f t="shared" si="232"/>
        <v>0</v>
      </c>
    </row>
    <row r="541" spans="1:16" ht="47.25" hidden="1" outlineLevel="1" x14ac:dyDescent="0.25">
      <c r="A541" s="301" t="str">
        <f t="shared" ref="A541:E541" si="289">A446</f>
        <v>HO
DPR-5</v>
      </c>
      <c r="B541" s="302" t="str">
        <f t="shared" si="289"/>
        <v>Procurement of energy efficient HT motors at Bhusawal TPS, Koradi TPS, Chandrapur TPS, khaperkheda TPS, Parli TPS &amp; Paras TPS as insurance spares</v>
      </c>
      <c r="C541" s="301" t="str">
        <f t="shared" si="289"/>
        <v>MERC/TECH 1/CAPEX/20142015/01218</v>
      </c>
      <c r="D541" s="226">
        <f t="shared" si="289"/>
        <v>41968</v>
      </c>
      <c r="E541" s="232">
        <f t="shared" si="289"/>
        <v>1.91</v>
      </c>
      <c r="F541" s="232">
        <f t="shared" si="226"/>
        <v>0</v>
      </c>
      <c r="G541" s="232">
        <f t="shared" si="227"/>
        <v>0</v>
      </c>
      <c r="H541" s="232">
        <f t="shared" si="228"/>
        <v>0</v>
      </c>
      <c r="I541" s="232">
        <f>'F4.2'!Y161</f>
        <v>0</v>
      </c>
      <c r="J541" s="232">
        <f>'F4.2'!AX161</f>
        <v>0</v>
      </c>
      <c r="K541" s="325"/>
      <c r="L541" s="325"/>
      <c r="M541" s="325">
        <f t="shared" si="234"/>
        <v>0</v>
      </c>
      <c r="N541" s="325">
        <f t="shared" si="230"/>
        <v>0</v>
      </c>
      <c r="O541" s="161">
        <f t="shared" si="231"/>
        <v>0</v>
      </c>
      <c r="P541" s="162">
        <f t="shared" si="232"/>
        <v>0</v>
      </c>
    </row>
    <row r="542" spans="1:16" ht="31.5" hidden="1" outlineLevel="1" x14ac:dyDescent="0.25">
      <c r="A542" s="312" t="str">
        <f t="shared" ref="A542:E542" si="290">A447</f>
        <v>HO
DPR 5.1</v>
      </c>
      <c r="B542" s="320" t="str">
        <f t="shared" si="290"/>
        <v>Bhusawal: Procurement of HT motors (Coal Mill/CEP/CWP) for U-3</v>
      </c>
      <c r="C542" s="312" t="str">
        <f t="shared" si="290"/>
        <v>MERC/TECH 1/CAPEX/20142015/01218</v>
      </c>
      <c r="D542" s="323">
        <f t="shared" si="290"/>
        <v>41968</v>
      </c>
      <c r="E542" s="322">
        <f t="shared" si="290"/>
        <v>1.91</v>
      </c>
      <c r="F542" s="232">
        <f t="shared" si="226"/>
        <v>0.69702600000000003</v>
      </c>
      <c r="G542" s="232">
        <f t="shared" si="227"/>
        <v>0.69702600000000003</v>
      </c>
      <c r="H542" s="232">
        <f t="shared" si="228"/>
        <v>0</v>
      </c>
      <c r="I542" s="232">
        <f>'F4.2'!Y162</f>
        <v>0</v>
      </c>
      <c r="J542" s="232">
        <f>'F4.2'!AX162</f>
        <v>0</v>
      </c>
      <c r="K542" s="322"/>
      <c r="L542" s="322"/>
      <c r="M542" s="322">
        <f t="shared" si="234"/>
        <v>0</v>
      </c>
      <c r="N542" s="322">
        <f t="shared" si="230"/>
        <v>0</v>
      </c>
      <c r="O542" s="161">
        <f t="shared" si="231"/>
        <v>0</v>
      </c>
      <c r="P542" s="162">
        <f t="shared" si="232"/>
        <v>0</v>
      </c>
    </row>
    <row r="543" spans="1:16" ht="47.25" hidden="1" outlineLevel="1" x14ac:dyDescent="0.25">
      <c r="A543" s="301" t="str">
        <f t="shared" ref="A543:E543" si="291">A448</f>
        <v>HO
DPR 6</v>
      </c>
      <c r="B543" s="302" t="str">
        <f t="shared" si="291"/>
        <v>Supply, Installation, Commissioning and Operation &amp; Maintenance Services of Continuous Ambient Air Quality Monitoring Stations (CAAQMS) at various TPS</v>
      </c>
      <c r="C543" s="301" t="str">
        <f t="shared" si="291"/>
        <v>MERC/CAPEX/20162017/00423</v>
      </c>
      <c r="D543" s="226">
        <f t="shared" si="291"/>
        <v>42585</v>
      </c>
      <c r="E543" s="232">
        <f t="shared" si="291"/>
        <v>1.3257526714285714</v>
      </c>
      <c r="F543" s="232">
        <f t="shared" si="226"/>
        <v>0</v>
      </c>
      <c r="G543" s="232">
        <f t="shared" si="227"/>
        <v>0</v>
      </c>
      <c r="H543" s="232">
        <f t="shared" si="228"/>
        <v>0</v>
      </c>
      <c r="I543" s="232">
        <f>'F4.2'!Y163</f>
        <v>0</v>
      </c>
      <c r="J543" s="232">
        <f>'F4.2'!AX163</f>
        <v>0</v>
      </c>
      <c r="K543" s="325"/>
      <c r="L543" s="325"/>
      <c r="M543" s="325">
        <f t="shared" si="234"/>
        <v>0</v>
      </c>
      <c r="N543" s="325">
        <f t="shared" si="230"/>
        <v>0</v>
      </c>
      <c r="O543" s="161">
        <f t="shared" si="231"/>
        <v>0</v>
      </c>
      <c r="P543" s="162">
        <f t="shared" si="232"/>
        <v>0</v>
      </c>
    </row>
    <row r="544" spans="1:16" ht="31.5" hidden="1" outlineLevel="1" x14ac:dyDescent="0.25">
      <c r="A544" s="312" t="str">
        <f t="shared" ref="A544:E544" si="292">A449</f>
        <v>HO
DPR 6.1</v>
      </c>
      <c r="B544" s="320" t="str">
        <f t="shared" si="292"/>
        <v>Bhusawal: Unit 2-3 (1 Nos.)</v>
      </c>
      <c r="C544" s="312" t="str">
        <f t="shared" si="292"/>
        <v>MERC/CAPEX/20162017/00423</v>
      </c>
      <c r="D544" s="326">
        <f t="shared" si="292"/>
        <v>42585</v>
      </c>
      <c r="E544" s="322">
        <f t="shared" si="292"/>
        <v>1.3257526714285714</v>
      </c>
      <c r="F544" s="232">
        <f t="shared" si="226"/>
        <v>0.9383999666666667</v>
      </c>
      <c r="G544" s="232">
        <f t="shared" si="227"/>
        <v>0.9383999666666667</v>
      </c>
      <c r="H544" s="232">
        <f t="shared" si="228"/>
        <v>0</v>
      </c>
      <c r="I544" s="232">
        <f>'F4.2'!Y164</f>
        <v>0</v>
      </c>
      <c r="J544" s="232">
        <f>'F4.2'!AX164</f>
        <v>0</v>
      </c>
      <c r="K544" s="322"/>
      <c r="L544" s="322"/>
      <c r="M544" s="322">
        <f t="shared" si="234"/>
        <v>0</v>
      </c>
      <c r="N544" s="322">
        <f t="shared" si="230"/>
        <v>0</v>
      </c>
      <c r="O544" s="161">
        <f t="shared" si="231"/>
        <v>0</v>
      </c>
      <c r="P544" s="162">
        <f t="shared" si="232"/>
        <v>0</v>
      </c>
    </row>
    <row r="545" spans="1:16" ht="31.5" hidden="1" outlineLevel="1" x14ac:dyDescent="0.25">
      <c r="A545" s="301" t="str">
        <f t="shared" ref="A545:E545" si="293">A450</f>
        <v>HO
DPR 7</v>
      </c>
      <c r="B545" s="302" t="str">
        <f t="shared" si="293"/>
        <v>Installation of Real Time Online Coal-Ash Analyzer at various TPS</v>
      </c>
      <c r="C545" s="301" t="str">
        <f t="shared" si="293"/>
        <v>MERC/CAPEX/20162017/00774</v>
      </c>
      <c r="D545" s="226">
        <f t="shared" si="293"/>
        <v>42643</v>
      </c>
      <c r="E545" s="232">
        <f t="shared" si="293"/>
        <v>0</v>
      </c>
      <c r="F545" s="232">
        <f t="shared" si="226"/>
        <v>0</v>
      </c>
      <c r="G545" s="232">
        <f t="shared" si="227"/>
        <v>0</v>
      </c>
      <c r="H545" s="232">
        <f t="shared" si="228"/>
        <v>0</v>
      </c>
      <c r="I545" s="232">
        <f>'F4.2'!Y165</f>
        <v>0</v>
      </c>
      <c r="J545" s="232">
        <f>'F4.2'!AX165</f>
        <v>0</v>
      </c>
      <c r="K545" s="325"/>
      <c r="L545" s="325"/>
      <c r="M545" s="325">
        <f t="shared" si="234"/>
        <v>0</v>
      </c>
      <c r="N545" s="325">
        <f t="shared" si="230"/>
        <v>0</v>
      </c>
      <c r="O545" s="161">
        <f t="shared" si="231"/>
        <v>0</v>
      </c>
      <c r="P545" s="162">
        <f t="shared" si="232"/>
        <v>0</v>
      </c>
    </row>
    <row r="546" spans="1:16" ht="31.5" hidden="1" outlineLevel="1" x14ac:dyDescent="0.25">
      <c r="A546" s="312" t="str">
        <f t="shared" ref="A546:E546" si="294">A451</f>
        <v>HO
DPR 7.1</v>
      </c>
      <c r="B546" s="320" t="str">
        <f t="shared" si="294"/>
        <v>Bhusawal: Unit 2-3</v>
      </c>
      <c r="C546" s="312" t="str">
        <f t="shared" si="294"/>
        <v>MERC/CAPEX/20162017/00774</v>
      </c>
      <c r="D546" s="326">
        <f t="shared" si="294"/>
        <v>42643</v>
      </c>
      <c r="E546" s="322">
        <f t="shared" si="294"/>
        <v>0</v>
      </c>
      <c r="F546" s="232">
        <f t="shared" si="226"/>
        <v>0</v>
      </c>
      <c r="G546" s="232">
        <f t="shared" si="227"/>
        <v>0</v>
      </c>
      <c r="H546" s="232">
        <f t="shared" si="228"/>
        <v>0</v>
      </c>
      <c r="I546" s="232">
        <f>'F4.2'!Y166</f>
        <v>0</v>
      </c>
      <c r="J546" s="232">
        <f>'F4.2'!AX166</f>
        <v>0</v>
      </c>
      <c r="K546" s="322"/>
      <c r="L546" s="322"/>
      <c r="M546" s="322">
        <f t="shared" si="234"/>
        <v>0</v>
      </c>
      <c r="N546" s="322">
        <f t="shared" si="230"/>
        <v>0</v>
      </c>
      <c r="O546" s="161">
        <f t="shared" si="231"/>
        <v>0</v>
      </c>
      <c r="P546" s="162">
        <f t="shared" si="232"/>
        <v>0</v>
      </c>
    </row>
    <row r="547" spans="1:16" ht="31.5" hidden="1" outlineLevel="1" x14ac:dyDescent="0.25">
      <c r="A547" s="179" t="str">
        <f t="shared" ref="A547:E547" si="295">A452</f>
        <v>HO
DPR 13</v>
      </c>
      <c r="B547" s="180" t="str">
        <f t="shared" si="295"/>
        <v>Construction of new Administrative Building for Mahagenco at Vidyut Bhawan, Katol Road, Nagpur</v>
      </c>
      <c r="C547" s="43" t="str">
        <f t="shared" si="295"/>
        <v>MERC/CAPEX/2021-2022/MSPGCL/063</v>
      </c>
      <c r="D547" s="150">
        <f t="shared" si="295"/>
        <v>44604</v>
      </c>
      <c r="E547" s="45">
        <f t="shared" si="295"/>
        <v>57</v>
      </c>
      <c r="F547" s="102">
        <f t="shared" si="226"/>
        <v>0</v>
      </c>
      <c r="G547" s="102">
        <f t="shared" si="227"/>
        <v>0</v>
      </c>
      <c r="H547" s="102">
        <f t="shared" si="228"/>
        <v>0</v>
      </c>
      <c r="I547" s="45">
        <f>'F4.2'!Y167</f>
        <v>0</v>
      </c>
      <c r="J547" s="45">
        <f>'F4.2'!AX167</f>
        <v>0</v>
      </c>
      <c r="K547" s="102"/>
      <c r="L547" s="102"/>
      <c r="M547" s="102">
        <f t="shared" ref="M547:M574" si="296">SUM(J547:L547)</f>
        <v>0</v>
      </c>
      <c r="N547" s="102">
        <f t="shared" si="230"/>
        <v>0</v>
      </c>
    </row>
    <row r="548" spans="1:16" ht="47.25" hidden="1" outlineLevel="1" x14ac:dyDescent="0.25">
      <c r="A548" s="187" t="str">
        <f t="shared" ref="A548:E548" si="297">A453</f>
        <v>HO
DPR 13.1</v>
      </c>
      <c r="B548" s="188" t="str">
        <f t="shared" si="297"/>
        <v>Construction of new Administrative Building for Mahagenco at Vidyut Bhawan, Katol Road, Nagpur</v>
      </c>
      <c r="C548" s="46" t="str">
        <f t="shared" si="297"/>
        <v>MERC/CAPEX/2021-2022/MSPGCL/063</v>
      </c>
      <c r="D548" s="152">
        <f t="shared" si="297"/>
        <v>44604</v>
      </c>
      <c r="E548" s="111">
        <f t="shared" si="297"/>
        <v>54.24</v>
      </c>
      <c r="F548" s="102">
        <f t="shared" si="226"/>
        <v>0</v>
      </c>
      <c r="G548" s="102">
        <f t="shared" si="227"/>
        <v>0</v>
      </c>
      <c r="H548" s="102">
        <f t="shared" si="228"/>
        <v>0</v>
      </c>
      <c r="I548" s="45">
        <f>'F4.2'!Y168</f>
        <v>0</v>
      </c>
      <c r="J548" s="45">
        <f>'F4.2'!AX168</f>
        <v>0</v>
      </c>
      <c r="K548" s="102"/>
      <c r="L548" s="102"/>
      <c r="M548" s="102">
        <f t="shared" si="296"/>
        <v>0</v>
      </c>
      <c r="N548" s="102">
        <f t="shared" si="230"/>
        <v>0</v>
      </c>
    </row>
    <row r="549" spans="1:16" ht="31.5" hidden="1" outlineLevel="1" x14ac:dyDescent="0.25">
      <c r="A549" s="181">
        <f t="shared" ref="A549:E549" si="298">A454</f>
        <v>0</v>
      </c>
      <c r="B549" s="188" t="str">
        <f t="shared" si="298"/>
        <v>IDC</v>
      </c>
      <c r="C549" s="46" t="str">
        <f t="shared" si="298"/>
        <v>MERC/CAPEX/2021-2022/MSPGCL/063</v>
      </c>
      <c r="D549" s="152">
        <f t="shared" si="298"/>
        <v>44604</v>
      </c>
      <c r="E549" s="111">
        <f t="shared" si="298"/>
        <v>2.76</v>
      </c>
      <c r="F549" s="102">
        <f t="shared" ref="F549:F574" si="299">F454+I454</f>
        <v>0</v>
      </c>
      <c r="G549" s="102">
        <f t="shared" ref="G549:G574" si="300">G454+M454</f>
        <v>0</v>
      </c>
      <c r="H549" s="102">
        <f t="shared" ref="H549:H574" si="301">F549-G549</f>
        <v>0</v>
      </c>
      <c r="I549" s="45">
        <f>'F4.2'!Y169</f>
        <v>0</v>
      </c>
      <c r="J549" s="45">
        <f>'F4.2'!AX169</f>
        <v>0</v>
      </c>
      <c r="K549" s="102"/>
      <c r="L549" s="102"/>
      <c r="M549" s="102">
        <f t="shared" si="296"/>
        <v>0</v>
      </c>
      <c r="N549" s="102">
        <f t="shared" ref="N549:N574" si="302">H549+I549-M549</f>
        <v>0</v>
      </c>
    </row>
    <row r="550" spans="1:16" ht="31.5" hidden="1" outlineLevel="1" x14ac:dyDescent="0.25">
      <c r="A550" s="179" t="str">
        <f t="shared" ref="A550:E550" si="303">A455</f>
        <v>HO
DPR 16</v>
      </c>
      <c r="B550" s="180" t="str">
        <f t="shared" si="303"/>
        <v>Centralized Monitoring Solution</v>
      </c>
      <c r="C550" s="43" t="str">
        <f t="shared" si="303"/>
        <v>MERC/CAPEX/MSPGCL/2023-24/0576</v>
      </c>
      <c r="D550" s="150">
        <f t="shared" si="303"/>
        <v>45232</v>
      </c>
      <c r="E550" s="45">
        <f t="shared" si="303"/>
        <v>69.308999999999997</v>
      </c>
      <c r="F550" s="102">
        <f t="shared" si="299"/>
        <v>0</v>
      </c>
      <c r="G550" s="102">
        <f t="shared" si="300"/>
        <v>0</v>
      </c>
      <c r="H550" s="102">
        <f t="shared" si="301"/>
        <v>0</v>
      </c>
      <c r="I550" s="45">
        <f>'F4.2'!Y170</f>
        <v>0</v>
      </c>
      <c r="J550" s="45">
        <f>'F4.2'!AX170</f>
        <v>0</v>
      </c>
      <c r="K550" s="102"/>
      <c r="L550" s="102"/>
      <c r="M550" s="102">
        <f t="shared" si="296"/>
        <v>0</v>
      </c>
      <c r="N550" s="102">
        <f t="shared" si="302"/>
        <v>0</v>
      </c>
    </row>
    <row r="551" spans="1:16" ht="47.25" hidden="1" outlineLevel="1" x14ac:dyDescent="0.25">
      <c r="A551" s="187" t="str">
        <f t="shared" ref="A551:E551" si="304">A456</f>
        <v>HO
DPR 16.1</v>
      </c>
      <c r="B551" s="188" t="str">
        <f t="shared" si="304"/>
        <v>Centralized Monitoring Solution</v>
      </c>
      <c r="C551" s="46" t="str">
        <f t="shared" si="304"/>
        <v>MERC/CAPEX/MSPGCL/2023-24/0576</v>
      </c>
      <c r="D551" s="152">
        <f t="shared" si="304"/>
        <v>45232</v>
      </c>
      <c r="E551" s="111">
        <f t="shared" si="304"/>
        <v>66.009</v>
      </c>
      <c r="F551" s="102">
        <f t="shared" si="299"/>
        <v>0</v>
      </c>
      <c r="G551" s="102">
        <f t="shared" si="300"/>
        <v>0</v>
      </c>
      <c r="H551" s="102">
        <f t="shared" si="301"/>
        <v>0</v>
      </c>
      <c r="I551" s="45">
        <f>'F4.2'!Y171</f>
        <v>0</v>
      </c>
      <c r="J551" s="45">
        <f>'F4.2'!AX171</f>
        <v>0</v>
      </c>
      <c r="K551" s="102"/>
      <c r="L551" s="102"/>
      <c r="M551" s="102">
        <f t="shared" si="296"/>
        <v>0</v>
      </c>
      <c r="N551" s="102">
        <f t="shared" si="302"/>
        <v>0</v>
      </c>
    </row>
    <row r="552" spans="1:16" ht="31.5" hidden="1" outlineLevel="1" x14ac:dyDescent="0.25">
      <c r="A552" s="181"/>
      <c r="B552" s="188" t="str">
        <f t="shared" ref="B552:E552" si="305">B457</f>
        <v>IDC</v>
      </c>
      <c r="C552" s="46" t="str">
        <f t="shared" si="305"/>
        <v>MERC/CAPEX/MSPGCL/2023-24/0576</v>
      </c>
      <c r="D552" s="152">
        <f t="shared" si="305"/>
        <v>45232</v>
      </c>
      <c r="E552" s="111">
        <f t="shared" si="305"/>
        <v>3.3</v>
      </c>
      <c r="F552" s="102">
        <f t="shared" si="299"/>
        <v>0</v>
      </c>
      <c r="G552" s="102">
        <f t="shared" si="300"/>
        <v>0</v>
      </c>
      <c r="H552" s="102">
        <f t="shared" si="301"/>
        <v>0</v>
      </c>
      <c r="I552" s="45">
        <f>'F4.2'!Y172</f>
        <v>0</v>
      </c>
      <c r="J552" s="45">
        <f>'F4.2'!AX172</f>
        <v>0</v>
      </c>
      <c r="K552" s="102"/>
      <c r="L552" s="102"/>
      <c r="M552" s="102">
        <f t="shared" si="296"/>
        <v>0</v>
      </c>
      <c r="N552" s="102">
        <f t="shared" si="302"/>
        <v>0</v>
      </c>
    </row>
    <row r="553" spans="1:16" ht="15.75" hidden="1" outlineLevel="1" x14ac:dyDescent="0.25">
      <c r="A553" s="181"/>
      <c r="B553" s="188">
        <f t="shared" ref="B553:E553" si="306">B458</f>
        <v>0</v>
      </c>
      <c r="C553" s="46">
        <f t="shared" si="306"/>
        <v>0</v>
      </c>
      <c r="D553" s="152">
        <f t="shared" si="306"/>
        <v>0</v>
      </c>
      <c r="E553" s="111">
        <f t="shared" si="306"/>
        <v>0</v>
      </c>
      <c r="F553" s="102">
        <f t="shared" si="299"/>
        <v>0</v>
      </c>
      <c r="G553" s="102">
        <f t="shared" si="300"/>
        <v>0</v>
      </c>
      <c r="H553" s="102">
        <f t="shared" si="301"/>
        <v>0</v>
      </c>
      <c r="I553" s="45">
        <f>'F4.2'!Y173</f>
        <v>0</v>
      </c>
      <c r="J553" s="45">
        <f>'F4.2'!AX173</f>
        <v>0</v>
      </c>
      <c r="K553" s="102"/>
      <c r="L553" s="102"/>
      <c r="M553" s="102">
        <f t="shared" si="296"/>
        <v>0</v>
      </c>
      <c r="N553" s="102">
        <f t="shared" si="302"/>
        <v>0</v>
      </c>
    </row>
    <row r="554" spans="1:16" ht="15.75" hidden="1" outlineLevel="1" x14ac:dyDescent="0.25">
      <c r="A554" s="181"/>
      <c r="B554" s="188">
        <f t="shared" ref="B554:E554" si="307">B459</f>
        <v>0</v>
      </c>
      <c r="C554" s="46">
        <f t="shared" si="307"/>
        <v>0</v>
      </c>
      <c r="D554" s="152">
        <f t="shared" si="307"/>
        <v>0</v>
      </c>
      <c r="E554" s="111">
        <f t="shared" si="307"/>
        <v>0</v>
      </c>
      <c r="F554" s="102">
        <f t="shared" si="299"/>
        <v>0</v>
      </c>
      <c r="G554" s="102">
        <f t="shared" si="300"/>
        <v>0</v>
      </c>
      <c r="H554" s="102">
        <f t="shared" si="301"/>
        <v>0</v>
      </c>
      <c r="I554" s="45">
        <f>'F4.2'!Y174</f>
        <v>0</v>
      </c>
      <c r="J554" s="45">
        <f>'F4.2'!AX174</f>
        <v>0</v>
      </c>
      <c r="K554" s="102"/>
      <c r="L554" s="102"/>
      <c r="M554" s="102">
        <f t="shared" si="296"/>
        <v>0</v>
      </c>
      <c r="N554" s="102">
        <f t="shared" si="302"/>
        <v>0</v>
      </c>
    </row>
    <row r="555" spans="1:16" ht="15.75" hidden="1" outlineLevel="1" x14ac:dyDescent="0.25">
      <c r="A555" s="279"/>
      <c r="B555" s="289" t="str">
        <f t="shared" ref="B555:E555" si="308">B460</f>
        <v>(ii) Submitted to MERC but yet to be approved</v>
      </c>
      <c r="C555" s="43">
        <f t="shared" si="308"/>
        <v>0</v>
      </c>
      <c r="D555" s="152">
        <f t="shared" si="308"/>
        <v>0</v>
      </c>
      <c r="E555" s="111">
        <f t="shared" si="308"/>
        <v>0</v>
      </c>
      <c r="F555" s="102">
        <f t="shared" si="299"/>
        <v>0</v>
      </c>
      <c r="G555" s="102">
        <f t="shared" si="300"/>
        <v>0</v>
      </c>
      <c r="H555" s="102">
        <f t="shared" si="301"/>
        <v>0</v>
      </c>
      <c r="I555" s="45">
        <f>'F4.2'!Y175</f>
        <v>0</v>
      </c>
      <c r="J555" s="45">
        <f>'F4.2'!AX175</f>
        <v>0</v>
      </c>
      <c r="K555" s="102"/>
      <c r="L555" s="102"/>
      <c r="M555" s="102">
        <f t="shared" si="296"/>
        <v>0</v>
      </c>
      <c r="N555" s="102">
        <f t="shared" si="302"/>
        <v>0</v>
      </c>
    </row>
    <row r="556" spans="1:16" ht="15.75" hidden="1" outlineLevel="1" x14ac:dyDescent="0.25">
      <c r="A556" s="279"/>
      <c r="B556" s="281">
        <f t="shared" ref="B556:E556" si="309">B461</f>
        <v>0</v>
      </c>
      <c r="C556" s="46">
        <f t="shared" si="309"/>
        <v>0</v>
      </c>
      <c r="D556" s="152">
        <f t="shared" si="309"/>
        <v>0</v>
      </c>
      <c r="E556" s="111">
        <f t="shared" si="309"/>
        <v>0</v>
      </c>
      <c r="F556" s="102">
        <f t="shared" si="299"/>
        <v>0</v>
      </c>
      <c r="G556" s="102">
        <f t="shared" si="300"/>
        <v>0</v>
      </c>
      <c r="H556" s="102">
        <f t="shared" si="301"/>
        <v>0</v>
      </c>
      <c r="I556" s="45">
        <f>'F4.2'!Y176</f>
        <v>0</v>
      </c>
      <c r="J556" s="45">
        <f>'F4.2'!AX176</f>
        <v>0</v>
      </c>
      <c r="K556" s="102"/>
      <c r="L556" s="102"/>
      <c r="M556" s="102">
        <f t="shared" si="296"/>
        <v>0</v>
      </c>
      <c r="N556" s="102">
        <f t="shared" si="302"/>
        <v>0</v>
      </c>
    </row>
    <row r="557" spans="1:16" ht="15.75" hidden="1" outlineLevel="1" x14ac:dyDescent="0.25">
      <c r="A557" s="282"/>
      <c r="B557" s="289" t="str">
        <f t="shared" ref="B557:E557" si="310">B462</f>
        <v>(iii) Yet to be submitted to MERC</v>
      </c>
      <c r="C557" s="43">
        <f t="shared" si="310"/>
        <v>0</v>
      </c>
      <c r="D557" s="152">
        <f t="shared" si="310"/>
        <v>0</v>
      </c>
      <c r="E557" s="111">
        <f t="shared" si="310"/>
        <v>0</v>
      </c>
      <c r="F557" s="102">
        <f t="shared" si="299"/>
        <v>0</v>
      </c>
      <c r="G557" s="102">
        <f t="shared" si="300"/>
        <v>0</v>
      </c>
      <c r="H557" s="102">
        <f t="shared" si="301"/>
        <v>0</v>
      </c>
      <c r="I557" s="45">
        <f>'F4.2'!Y177</f>
        <v>0</v>
      </c>
      <c r="J557" s="45">
        <f>'F4.2'!AX177</f>
        <v>0</v>
      </c>
      <c r="K557" s="102"/>
      <c r="L557" s="102"/>
      <c r="M557" s="102">
        <f t="shared" si="296"/>
        <v>0</v>
      </c>
      <c r="N557" s="102">
        <f t="shared" si="302"/>
        <v>0</v>
      </c>
    </row>
    <row r="558" spans="1:16" ht="18.75" hidden="1" outlineLevel="1" x14ac:dyDescent="0.25">
      <c r="A558" s="262"/>
      <c r="B558" s="283" t="str">
        <f t="shared" ref="B558:E558" si="311">B463</f>
        <v>FY 2026-27</v>
      </c>
      <c r="C558" s="43">
        <f t="shared" si="311"/>
        <v>0</v>
      </c>
      <c r="D558" s="152">
        <f t="shared" si="311"/>
        <v>0</v>
      </c>
      <c r="E558" s="111">
        <f t="shared" si="311"/>
        <v>0</v>
      </c>
      <c r="F558" s="102">
        <f t="shared" si="299"/>
        <v>0</v>
      </c>
      <c r="G558" s="102">
        <f t="shared" si="300"/>
        <v>0</v>
      </c>
      <c r="H558" s="102">
        <f t="shared" si="301"/>
        <v>0</v>
      </c>
      <c r="I558" s="45">
        <f>'F4.2'!Y178</f>
        <v>0</v>
      </c>
      <c r="J558" s="45">
        <f>'F4.2'!AX178</f>
        <v>0</v>
      </c>
      <c r="K558" s="102"/>
      <c r="L558" s="102"/>
      <c r="M558" s="102">
        <f t="shared" si="296"/>
        <v>0</v>
      </c>
      <c r="N558" s="102">
        <f t="shared" si="302"/>
        <v>0</v>
      </c>
    </row>
    <row r="559" spans="1:16" ht="31.5" hidden="1" outlineLevel="1" x14ac:dyDescent="0.25">
      <c r="A559" s="284">
        <f>A464</f>
        <v>1</v>
      </c>
      <c r="B559" s="180" t="str">
        <f t="shared" ref="B559:E559" si="312">B464</f>
        <v>R&amp;M/LE for Identified Thermal units of MSPGCL  of BTPS U-3 (210 MW)</v>
      </c>
      <c r="C559" s="43">
        <f t="shared" si="312"/>
        <v>0</v>
      </c>
      <c r="D559" s="152">
        <f t="shared" si="312"/>
        <v>0</v>
      </c>
      <c r="E559" s="111">
        <f t="shared" si="312"/>
        <v>0</v>
      </c>
      <c r="F559" s="102">
        <f t="shared" si="299"/>
        <v>0</v>
      </c>
      <c r="G559" s="102">
        <f t="shared" si="300"/>
        <v>0</v>
      </c>
      <c r="H559" s="102">
        <f t="shared" si="301"/>
        <v>0</v>
      </c>
      <c r="I559" s="45">
        <f>'F4.2'!Y179</f>
        <v>0</v>
      </c>
      <c r="J559" s="45">
        <f>'F4.2'!AX179</f>
        <v>0</v>
      </c>
      <c r="K559" s="102"/>
      <c r="L559" s="102"/>
      <c r="M559" s="102">
        <f t="shared" si="296"/>
        <v>0</v>
      </c>
      <c r="N559" s="102">
        <f t="shared" si="302"/>
        <v>0</v>
      </c>
    </row>
    <row r="560" spans="1:16" ht="31.5" hidden="1" outlineLevel="1" x14ac:dyDescent="0.25">
      <c r="A560" s="285">
        <f>A465</f>
        <v>1.1000000000000001</v>
      </c>
      <c r="B560" s="188" t="str">
        <f t="shared" ref="B560:E560" si="313">B465</f>
        <v>R&amp;M/LE for Identified Thermal units of MSPGCL  of BTPS U-3 (210 MW)</v>
      </c>
      <c r="C560" s="43">
        <f t="shared" si="313"/>
        <v>0</v>
      </c>
      <c r="D560" s="152">
        <f t="shared" si="313"/>
        <v>0</v>
      </c>
      <c r="E560" s="111">
        <f t="shared" si="313"/>
        <v>0</v>
      </c>
      <c r="F560" s="102">
        <f t="shared" si="299"/>
        <v>398</v>
      </c>
      <c r="G560" s="102">
        <f t="shared" si="300"/>
        <v>398</v>
      </c>
      <c r="H560" s="102">
        <f t="shared" si="301"/>
        <v>0</v>
      </c>
      <c r="I560" s="45">
        <f>'F4.2'!Y180</f>
        <v>0</v>
      </c>
      <c r="J560" s="45">
        <f>'F4.2'!AX180</f>
        <v>0</v>
      </c>
      <c r="K560" s="102"/>
      <c r="L560" s="102"/>
      <c r="M560" s="102">
        <f t="shared" si="296"/>
        <v>0</v>
      </c>
      <c r="N560" s="102">
        <f t="shared" si="302"/>
        <v>0</v>
      </c>
    </row>
    <row r="561" spans="1:14" ht="15.75" hidden="1" outlineLevel="1" x14ac:dyDescent="0.25">
      <c r="A561" s="282"/>
      <c r="B561" s="183">
        <f t="shared" ref="B561:E561" si="314">B466</f>
        <v>0</v>
      </c>
      <c r="C561" s="43">
        <f t="shared" si="314"/>
        <v>0</v>
      </c>
      <c r="D561" s="152">
        <f t="shared" si="314"/>
        <v>0</v>
      </c>
      <c r="E561" s="111">
        <f t="shared" si="314"/>
        <v>0</v>
      </c>
      <c r="F561" s="102">
        <f t="shared" si="299"/>
        <v>0</v>
      </c>
      <c r="G561" s="102">
        <f t="shared" si="300"/>
        <v>0</v>
      </c>
      <c r="H561" s="102">
        <f t="shared" si="301"/>
        <v>0</v>
      </c>
      <c r="I561" s="45">
        <f>'F4.2'!Y181</f>
        <v>0</v>
      </c>
      <c r="J561" s="45">
        <f>'F4.2'!AX181</f>
        <v>0</v>
      </c>
      <c r="K561" s="102"/>
      <c r="L561" s="102"/>
      <c r="M561" s="102">
        <f t="shared" si="296"/>
        <v>0</v>
      </c>
      <c r="N561" s="102">
        <f t="shared" si="302"/>
        <v>0</v>
      </c>
    </row>
    <row r="562" spans="1:14" ht="15.75" hidden="1" outlineLevel="1" x14ac:dyDescent="0.2">
      <c r="A562" s="282"/>
      <c r="B562" s="40" t="str">
        <f t="shared" ref="B562:E562" si="315">B467</f>
        <v>B) Non-DPR Schemes</v>
      </c>
      <c r="C562" s="46">
        <f t="shared" si="315"/>
        <v>0</v>
      </c>
      <c r="D562" s="152">
        <f t="shared" si="315"/>
        <v>0</v>
      </c>
      <c r="E562" s="111">
        <f t="shared" si="315"/>
        <v>0</v>
      </c>
      <c r="F562" s="95">
        <f t="shared" si="299"/>
        <v>0</v>
      </c>
      <c r="G562" s="95">
        <f t="shared" si="300"/>
        <v>0</v>
      </c>
      <c r="H562" s="95">
        <f t="shared" si="301"/>
        <v>0</v>
      </c>
      <c r="I562" s="45">
        <f>'F4.2'!Y182</f>
        <v>0</v>
      </c>
      <c r="J562" s="45">
        <f>'F4.2'!AX182</f>
        <v>0</v>
      </c>
      <c r="K562" s="95"/>
      <c r="L562" s="95"/>
      <c r="M562" s="95">
        <f t="shared" si="296"/>
        <v>0</v>
      </c>
      <c r="N562" s="95">
        <f t="shared" si="302"/>
        <v>0</v>
      </c>
    </row>
    <row r="563" spans="1:14" ht="30" hidden="1" outlineLevel="1" x14ac:dyDescent="0.25">
      <c r="A563" s="282">
        <f t="shared" ref="A563:E563" si="316">A468</f>
        <v>1</v>
      </c>
      <c r="B563" s="287" t="str">
        <f t="shared" si="316"/>
        <v>Design, Supply and Installation for capacity enhancement of conveyor No. 08 at CHP210MW, BTPS.</v>
      </c>
      <c r="C563" s="46">
        <f t="shared" si="316"/>
        <v>0</v>
      </c>
      <c r="D563" s="152">
        <f t="shared" si="316"/>
        <v>0</v>
      </c>
      <c r="E563" s="111">
        <f t="shared" si="316"/>
        <v>0</v>
      </c>
      <c r="F563" s="95">
        <f t="shared" si="299"/>
        <v>1.80009</v>
      </c>
      <c r="G563" s="95">
        <f t="shared" si="300"/>
        <v>1.80009</v>
      </c>
      <c r="H563" s="95">
        <f t="shared" si="301"/>
        <v>0</v>
      </c>
      <c r="I563" s="45">
        <f>'F4.2'!Y183</f>
        <v>0</v>
      </c>
      <c r="J563" s="45">
        <f>'F4.2'!AX183</f>
        <v>0</v>
      </c>
      <c r="K563" s="95"/>
      <c r="L563" s="95"/>
      <c r="M563" s="95">
        <f t="shared" si="296"/>
        <v>0</v>
      </c>
      <c r="N563" s="95">
        <f t="shared" si="302"/>
        <v>0</v>
      </c>
    </row>
    <row r="564" spans="1:14" ht="15.75" hidden="1" outlineLevel="1" x14ac:dyDescent="0.25">
      <c r="A564" s="282">
        <f t="shared" ref="A564:E564" si="317">A469</f>
        <v>2</v>
      </c>
      <c r="B564" s="183" t="str">
        <f t="shared" si="317"/>
        <v>SPEAKER &amp; PTZ CAMER</v>
      </c>
      <c r="C564" s="46">
        <f t="shared" si="317"/>
        <v>0</v>
      </c>
      <c r="D564" s="152">
        <f t="shared" si="317"/>
        <v>0</v>
      </c>
      <c r="E564" s="111">
        <f t="shared" si="317"/>
        <v>0</v>
      </c>
      <c r="F564" s="95">
        <f t="shared" si="299"/>
        <v>3.1968099999999999E-2</v>
      </c>
      <c r="G564" s="95">
        <f t="shared" si="300"/>
        <v>3.1968099999999999E-2</v>
      </c>
      <c r="H564" s="95">
        <f t="shared" si="301"/>
        <v>0</v>
      </c>
      <c r="I564" s="45">
        <f>'F4.2'!Y184</f>
        <v>0</v>
      </c>
      <c r="J564" s="45">
        <f>'F4.2'!AX184</f>
        <v>0</v>
      </c>
      <c r="K564" s="95"/>
      <c r="L564" s="95"/>
      <c r="M564" s="95">
        <f t="shared" si="296"/>
        <v>0</v>
      </c>
      <c r="N564" s="95">
        <f t="shared" si="302"/>
        <v>0</v>
      </c>
    </row>
    <row r="565" spans="1:14" ht="15.75" hidden="1" outlineLevel="1" x14ac:dyDescent="0.25">
      <c r="A565" s="282">
        <f t="shared" ref="A565:E565" si="318">A470</f>
        <v>3</v>
      </c>
      <c r="B565" s="183" t="str">
        <f t="shared" si="318"/>
        <v>50 INCH TV &amp; 2TN AC</v>
      </c>
      <c r="C565" s="46">
        <f t="shared" si="318"/>
        <v>0</v>
      </c>
      <c r="D565" s="152">
        <f t="shared" si="318"/>
        <v>0</v>
      </c>
      <c r="E565" s="111">
        <f t="shared" si="318"/>
        <v>0</v>
      </c>
      <c r="F565" s="95">
        <f t="shared" si="299"/>
        <v>6.4529699999999995E-2</v>
      </c>
      <c r="G565" s="95">
        <f t="shared" si="300"/>
        <v>6.4529699999999995E-2</v>
      </c>
      <c r="H565" s="95">
        <f t="shared" si="301"/>
        <v>0</v>
      </c>
      <c r="I565" s="45">
        <f>'F4.2'!Y185</f>
        <v>0</v>
      </c>
      <c r="J565" s="45">
        <f>'F4.2'!AX185</f>
        <v>0</v>
      </c>
      <c r="K565" s="95"/>
      <c r="L565" s="95"/>
      <c r="M565" s="95">
        <f t="shared" si="296"/>
        <v>0</v>
      </c>
      <c r="N565" s="95">
        <f t="shared" si="302"/>
        <v>0</v>
      </c>
    </row>
    <row r="566" spans="1:14" ht="15.75" hidden="1" outlineLevel="1" x14ac:dyDescent="0.25">
      <c r="A566" s="282">
        <f t="shared" ref="A566:E566" si="319">A471</f>
        <v>4</v>
      </c>
      <c r="B566" s="288" t="str">
        <f t="shared" si="319"/>
        <v>Fixtures &amp; Fitting (10801)</v>
      </c>
      <c r="C566" s="46">
        <f t="shared" si="319"/>
        <v>0</v>
      </c>
      <c r="D566" s="152">
        <f t="shared" si="319"/>
        <v>0</v>
      </c>
      <c r="E566" s="111">
        <f t="shared" si="319"/>
        <v>0</v>
      </c>
      <c r="F566" s="95">
        <f t="shared" si="299"/>
        <v>2.2089600000000001E-2</v>
      </c>
      <c r="G566" s="95">
        <f t="shared" si="300"/>
        <v>2.2089600000000001E-2</v>
      </c>
      <c r="H566" s="95">
        <f t="shared" si="301"/>
        <v>0</v>
      </c>
      <c r="I566" s="45">
        <f>'F4.2'!Y186</f>
        <v>0</v>
      </c>
      <c r="J566" s="45">
        <f>'F4.2'!AX186</f>
        <v>0</v>
      </c>
      <c r="K566" s="95"/>
      <c r="L566" s="95"/>
      <c r="M566" s="95">
        <f t="shared" si="296"/>
        <v>0</v>
      </c>
      <c r="N566" s="95">
        <f t="shared" si="302"/>
        <v>0</v>
      </c>
    </row>
    <row r="567" spans="1:14" ht="15.75" hidden="1" outlineLevel="1" x14ac:dyDescent="0.25">
      <c r="A567" s="282">
        <f t="shared" ref="A567:E567" si="320">A472</f>
        <v>5</v>
      </c>
      <c r="B567" s="288" t="str">
        <f t="shared" si="320"/>
        <v>Office equpment (10901)</v>
      </c>
      <c r="C567" s="46">
        <f t="shared" si="320"/>
        <v>0</v>
      </c>
      <c r="D567" s="152">
        <f t="shared" si="320"/>
        <v>0</v>
      </c>
      <c r="E567" s="111">
        <f t="shared" si="320"/>
        <v>0</v>
      </c>
      <c r="F567" s="95">
        <f t="shared" si="299"/>
        <v>0.60696666700000002</v>
      </c>
      <c r="G567" s="95">
        <f t="shared" si="300"/>
        <v>0.60696666700000002</v>
      </c>
      <c r="H567" s="95">
        <f t="shared" si="301"/>
        <v>0</v>
      </c>
      <c r="I567" s="45">
        <f>'F4.2'!Y187</f>
        <v>0</v>
      </c>
      <c r="J567" s="45">
        <f>'F4.2'!AX187</f>
        <v>0</v>
      </c>
      <c r="K567" s="95"/>
      <c r="L567" s="95"/>
      <c r="M567" s="95">
        <f t="shared" si="296"/>
        <v>0</v>
      </c>
      <c r="N567" s="95">
        <f t="shared" si="302"/>
        <v>0</v>
      </c>
    </row>
    <row r="568" spans="1:14" ht="15.75" hidden="1" outlineLevel="1" x14ac:dyDescent="0.25">
      <c r="A568" s="282">
        <f t="shared" ref="A568:E568" si="321">A473</f>
        <v>6</v>
      </c>
      <c r="B568" s="183" t="str">
        <f t="shared" si="321"/>
        <v>Gearboxes for CHP Elecon Make</v>
      </c>
      <c r="C568" s="46">
        <f t="shared" si="321"/>
        <v>0</v>
      </c>
      <c r="D568" s="152">
        <f t="shared" si="321"/>
        <v>0</v>
      </c>
      <c r="E568" s="111">
        <f t="shared" si="321"/>
        <v>0</v>
      </c>
      <c r="F568" s="95">
        <f t="shared" si="299"/>
        <v>0.345735079</v>
      </c>
      <c r="G568" s="95">
        <f t="shared" si="300"/>
        <v>0.345735079</v>
      </c>
      <c r="H568" s="95">
        <f t="shared" si="301"/>
        <v>0</v>
      </c>
      <c r="I568" s="45">
        <f>'F4.2'!Y188</f>
        <v>0</v>
      </c>
      <c r="J568" s="45">
        <f>'F4.2'!AX188</f>
        <v>0</v>
      </c>
      <c r="K568" s="95"/>
      <c r="L568" s="95"/>
      <c r="M568" s="95">
        <f t="shared" si="296"/>
        <v>0</v>
      </c>
      <c r="N568" s="95">
        <f t="shared" si="302"/>
        <v>0</v>
      </c>
    </row>
    <row r="569" spans="1:14" ht="15.75" hidden="1" outlineLevel="1" x14ac:dyDescent="0.25">
      <c r="A569" s="282">
        <f t="shared" ref="A569:E569" si="322">A474</f>
        <v>7</v>
      </c>
      <c r="B569" s="190" t="str">
        <f t="shared" si="322"/>
        <v>General Assets</v>
      </c>
      <c r="C569" s="46">
        <f t="shared" si="322"/>
        <v>0</v>
      </c>
      <c r="D569" s="152">
        <f t="shared" si="322"/>
        <v>0</v>
      </c>
      <c r="E569" s="111">
        <f t="shared" si="322"/>
        <v>0</v>
      </c>
      <c r="F569" s="95">
        <f t="shared" si="299"/>
        <v>0</v>
      </c>
      <c r="G569" s="95">
        <f t="shared" si="300"/>
        <v>0</v>
      </c>
      <c r="H569" s="95">
        <f t="shared" si="301"/>
        <v>0</v>
      </c>
      <c r="I569" s="45">
        <f>'F4.2'!Y189</f>
        <v>0</v>
      </c>
      <c r="J569" s="45">
        <f>'F4.2'!AX189</f>
        <v>0</v>
      </c>
      <c r="K569" s="95"/>
      <c r="L569" s="95"/>
      <c r="M569" s="95">
        <f t="shared" si="296"/>
        <v>0</v>
      </c>
      <c r="N569" s="95">
        <f t="shared" si="302"/>
        <v>0</v>
      </c>
    </row>
    <row r="570" spans="1:14" ht="15.75" hidden="1" outlineLevel="1" x14ac:dyDescent="0.25">
      <c r="A570" s="282">
        <f t="shared" ref="A570:E570" si="323">A475</f>
        <v>8</v>
      </c>
      <c r="B570" s="190" t="str">
        <f t="shared" si="323"/>
        <v>Furniture &amp; Fixture</v>
      </c>
      <c r="C570" s="46">
        <f t="shared" si="323"/>
        <v>0</v>
      </c>
      <c r="D570" s="152">
        <f t="shared" si="323"/>
        <v>0</v>
      </c>
      <c r="E570" s="111">
        <f t="shared" si="323"/>
        <v>0</v>
      </c>
      <c r="F570" s="95">
        <f t="shared" si="299"/>
        <v>3.4999940000000002E-3</v>
      </c>
      <c r="G570" s="95">
        <f t="shared" si="300"/>
        <v>9.3499994000000003E-2</v>
      </c>
      <c r="H570" s="95">
        <f t="shared" si="301"/>
        <v>-0.09</v>
      </c>
      <c r="I570" s="45">
        <f>'F4.2'!Y190</f>
        <v>0</v>
      </c>
      <c r="J570" s="45">
        <f>'F4.2'!AX190</f>
        <v>0</v>
      </c>
      <c r="K570" s="95"/>
      <c r="L570" s="95"/>
      <c r="M570" s="95">
        <f t="shared" si="296"/>
        <v>0</v>
      </c>
      <c r="N570" s="95">
        <f t="shared" si="302"/>
        <v>-0.09</v>
      </c>
    </row>
    <row r="571" spans="1:14" ht="15.75" hidden="1" outlineLevel="1" x14ac:dyDescent="0.25">
      <c r="A571" s="282">
        <f t="shared" ref="A571:E571" si="324">A476</f>
        <v>9</v>
      </c>
      <c r="B571" s="190" t="str">
        <f t="shared" si="324"/>
        <v xml:space="preserve">Office Equipment </v>
      </c>
      <c r="C571" s="46">
        <f t="shared" si="324"/>
        <v>0</v>
      </c>
      <c r="D571" s="152">
        <f t="shared" si="324"/>
        <v>0</v>
      </c>
      <c r="E571" s="111">
        <f t="shared" si="324"/>
        <v>0</v>
      </c>
      <c r="F571" s="95">
        <f t="shared" si="299"/>
        <v>0.258863014</v>
      </c>
      <c r="G571" s="95">
        <f t="shared" si="300"/>
        <v>0.258863014</v>
      </c>
      <c r="H571" s="95">
        <f t="shared" si="301"/>
        <v>0</v>
      </c>
      <c r="I571" s="45">
        <f>'F4.2'!Y191</f>
        <v>0</v>
      </c>
      <c r="J571" s="45">
        <f>'F4.2'!AX191</f>
        <v>0</v>
      </c>
      <c r="K571" s="95"/>
      <c r="L571" s="95"/>
      <c r="M571" s="95">
        <f t="shared" si="296"/>
        <v>0</v>
      </c>
      <c r="N571" s="95">
        <f t="shared" si="302"/>
        <v>0</v>
      </c>
    </row>
    <row r="572" spans="1:14" ht="15.75" hidden="1" outlineLevel="1" x14ac:dyDescent="0.25">
      <c r="A572" s="282">
        <f t="shared" ref="A572:E572" si="325">A477</f>
        <v>10</v>
      </c>
      <c r="B572" s="190" t="str">
        <f t="shared" si="325"/>
        <v>Furniture &amp; Fixture</v>
      </c>
      <c r="C572" s="46">
        <f t="shared" si="325"/>
        <v>0</v>
      </c>
      <c r="D572" s="152">
        <f t="shared" si="325"/>
        <v>0</v>
      </c>
      <c r="E572" s="111">
        <f t="shared" si="325"/>
        <v>0</v>
      </c>
      <c r="F572" s="95">
        <f t="shared" si="299"/>
        <v>0.20719743600000001</v>
      </c>
      <c r="G572" s="95">
        <f t="shared" si="300"/>
        <v>0.20719743600000001</v>
      </c>
      <c r="H572" s="95">
        <f t="shared" si="301"/>
        <v>0</v>
      </c>
      <c r="I572" s="45">
        <f>'F4.2'!Y192</f>
        <v>0</v>
      </c>
      <c r="J572" s="45">
        <f>'F4.2'!AX192</f>
        <v>0</v>
      </c>
      <c r="K572" s="95"/>
      <c r="L572" s="95"/>
      <c r="M572" s="95">
        <f t="shared" si="296"/>
        <v>0</v>
      </c>
      <c r="N572" s="95">
        <f t="shared" si="302"/>
        <v>0</v>
      </c>
    </row>
    <row r="573" spans="1:14" s="278" customFormat="1" ht="15.75" hidden="1" outlineLevel="1" x14ac:dyDescent="0.25">
      <c r="A573" s="282">
        <f t="shared" ref="A573:E573" si="326">A478</f>
        <v>11</v>
      </c>
      <c r="B573" s="190" t="str">
        <f t="shared" si="326"/>
        <v xml:space="preserve">Office Equipment </v>
      </c>
      <c r="C573" s="46">
        <f t="shared" si="326"/>
        <v>0</v>
      </c>
      <c r="D573" s="152">
        <f t="shared" si="326"/>
        <v>0</v>
      </c>
      <c r="E573" s="111">
        <f t="shared" si="326"/>
        <v>0</v>
      </c>
      <c r="F573" s="95">
        <f t="shared" si="299"/>
        <v>6.3896999999999999E-3</v>
      </c>
      <c r="G573" s="95">
        <f t="shared" si="300"/>
        <v>6.3896999999999999E-3</v>
      </c>
      <c r="H573" s="95">
        <f t="shared" si="301"/>
        <v>0</v>
      </c>
      <c r="I573" s="45">
        <f>'F4.2'!Y193</f>
        <v>0</v>
      </c>
      <c r="J573" s="45">
        <f>'F4.2'!AX193</f>
        <v>0</v>
      </c>
      <c r="K573" s="95"/>
      <c r="L573" s="95"/>
      <c r="M573" s="95">
        <f t="shared" si="296"/>
        <v>0</v>
      </c>
      <c r="N573" s="95">
        <f t="shared" si="302"/>
        <v>0</v>
      </c>
    </row>
    <row r="574" spans="1:14" s="278" customFormat="1" ht="16.5" hidden="1" outlineLevel="1" thickBot="1" x14ac:dyDescent="0.3">
      <c r="A574" s="282">
        <f t="shared" ref="A574:E574" si="327">A479</f>
        <v>12</v>
      </c>
      <c r="B574" s="190" t="str">
        <f t="shared" si="327"/>
        <v>Land</v>
      </c>
      <c r="C574" s="46">
        <f t="shared" si="327"/>
        <v>0</v>
      </c>
      <c r="D574" s="152">
        <f t="shared" si="327"/>
        <v>0</v>
      </c>
      <c r="E574" s="111">
        <f t="shared" si="327"/>
        <v>0</v>
      </c>
      <c r="F574" s="95">
        <f t="shared" si="299"/>
        <v>0</v>
      </c>
      <c r="G574" s="95">
        <f t="shared" si="300"/>
        <v>0.19434199999999999</v>
      </c>
      <c r="H574" s="95">
        <f t="shared" si="301"/>
        <v>-0.19434199999999999</v>
      </c>
      <c r="I574" s="45">
        <f>'F4.2'!Y194</f>
        <v>0</v>
      </c>
      <c r="J574" s="45">
        <f>'F4.2'!AX194</f>
        <v>0</v>
      </c>
      <c r="K574" s="95"/>
      <c r="L574" s="95"/>
      <c r="M574" s="95">
        <f t="shared" si="296"/>
        <v>0</v>
      </c>
      <c r="N574" s="95">
        <f t="shared" si="302"/>
        <v>-0.19434199999999999</v>
      </c>
    </row>
    <row r="575" spans="1:14" ht="16.5" collapsed="1" thickBot="1" x14ac:dyDescent="0.3">
      <c r="A575" s="97"/>
      <c r="B575" s="98" t="str">
        <f>B480</f>
        <v>Total</v>
      </c>
      <c r="C575" s="88"/>
      <c r="D575" s="158"/>
      <c r="E575" s="99"/>
      <c r="F575" s="99">
        <f>SUM(F485:F574)</f>
        <v>460.3728350946418</v>
      </c>
      <c r="G575" s="99">
        <f t="shared" ref="G575:N575" si="328">SUM(G485:G574)</f>
        <v>460.65717709464184</v>
      </c>
      <c r="H575" s="99">
        <f t="shared" si="328"/>
        <v>-0.28434199999999998</v>
      </c>
      <c r="I575" s="99">
        <f t="shared" si="328"/>
        <v>0</v>
      </c>
      <c r="J575" s="99">
        <f t="shared" si="328"/>
        <v>0</v>
      </c>
      <c r="K575" s="99">
        <f t="shared" si="328"/>
        <v>0</v>
      </c>
      <c r="L575" s="99">
        <f t="shared" si="328"/>
        <v>0</v>
      </c>
      <c r="M575" s="99">
        <f t="shared" si="328"/>
        <v>0</v>
      </c>
      <c r="N575" s="99">
        <f t="shared" si="328"/>
        <v>-0.28434199999999998</v>
      </c>
    </row>
    <row r="577" spans="1:16" ht="15.75" thickBot="1" x14ac:dyDescent="0.3">
      <c r="A577" s="94"/>
      <c r="B577" s="81" t="s">
        <v>236</v>
      </c>
      <c r="C577" s="86"/>
      <c r="D577" s="156"/>
      <c r="E577" s="95"/>
      <c r="F577" s="95"/>
      <c r="G577" s="95"/>
      <c r="H577" s="95"/>
      <c r="I577" s="95"/>
      <c r="J577" s="95"/>
      <c r="K577" s="95"/>
      <c r="L577" s="95"/>
      <c r="M577" s="95"/>
      <c r="N577" s="95"/>
    </row>
    <row r="578" spans="1:16" ht="15.75" hidden="1" outlineLevel="1" x14ac:dyDescent="0.25">
      <c r="A578" s="279"/>
      <c r="B578" s="116" t="str">
        <f t="shared" ref="B578" si="329">B483</f>
        <v>a) DPR Schemes</v>
      </c>
      <c r="C578" s="86"/>
      <c r="D578" s="156"/>
      <c r="E578" s="95"/>
      <c r="F578" s="95"/>
      <c r="G578" s="95"/>
      <c r="H578" s="95"/>
      <c r="I578" s="95"/>
      <c r="J578" s="95"/>
      <c r="K578" s="95"/>
      <c r="L578" s="95"/>
      <c r="M578" s="95"/>
      <c r="N578" s="95"/>
    </row>
    <row r="579" spans="1:16" hidden="1" outlineLevel="1" x14ac:dyDescent="0.25">
      <c r="A579" s="279"/>
      <c r="B579" s="281" t="str">
        <f t="shared" ref="B579" si="330">B484</f>
        <v>(i) In-principle approved by MERC</v>
      </c>
      <c r="C579" s="87"/>
      <c r="D579" s="157"/>
      <c r="E579" s="95"/>
      <c r="F579" s="95"/>
      <c r="G579" s="95"/>
      <c r="H579" s="95"/>
      <c r="I579" s="95"/>
      <c r="J579" s="95"/>
      <c r="K579" s="95"/>
      <c r="L579" s="95"/>
      <c r="M579" s="95"/>
      <c r="N579" s="95"/>
    </row>
    <row r="580" spans="1:16" ht="31.5" hidden="1" outlineLevel="1" x14ac:dyDescent="0.25">
      <c r="A580" s="301">
        <f>A485</f>
        <v>1</v>
      </c>
      <c r="B580" s="302" t="str">
        <f t="shared" ref="B580:E580" si="331">B485</f>
        <v>Replacement of economizer &amp; LTSH coils at Unit # 2</v>
      </c>
      <c r="C580" s="301" t="str">
        <f t="shared" si="331"/>
        <v>MERC/CAPEX/20122013/00179</v>
      </c>
      <c r="D580" s="226">
        <f t="shared" si="331"/>
        <v>41022</v>
      </c>
      <c r="E580" s="232">
        <f t="shared" si="331"/>
        <v>10.177999999999999</v>
      </c>
      <c r="F580" s="232">
        <f t="shared" ref="F580:F643" si="332">F485+I485</f>
        <v>0</v>
      </c>
      <c r="G580" s="232">
        <f t="shared" ref="G580:G643" si="333">G485+M485</f>
        <v>0</v>
      </c>
      <c r="H580" s="232">
        <f t="shared" ref="H580:H643" si="334">F580-G580</f>
        <v>0</v>
      </c>
      <c r="I580" s="232">
        <f>'F4.2'!Z10</f>
        <v>0</v>
      </c>
      <c r="J580" s="232">
        <f>'F4.2'!AY10</f>
        <v>0</v>
      </c>
      <c r="K580" s="232"/>
      <c r="L580" s="232"/>
      <c r="M580" s="232">
        <f t="shared" ref="M580" si="335">SUM(J580:L580)</f>
        <v>0</v>
      </c>
      <c r="N580" s="232">
        <f t="shared" ref="N580:N643" si="336">H580+I580-M580</f>
        <v>0</v>
      </c>
      <c r="O580" s="161">
        <f t="shared" ref="O580:O641" si="337">MAX(0,IF(M580=0,0,IF(G580+M580&lt;E580,M580,E580-G580)))</f>
        <v>0</v>
      </c>
      <c r="P580" s="162">
        <f t="shared" ref="P580:P641" si="338">M580-O580</f>
        <v>0</v>
      </c>
    </row>
    <row r="581" spans="1:16" ht="31.5" hidden="1" outlineLevel="1" x14ac:dyDescent="0.25">
      <c r="A581" s="306">
        <f>A486</f>
        <v>1.1000000000000001</v>
      </c>
      <c r="B581" s="307" t="str">
        <f t="shared" ref="B581:E581" si="339">B486</f>
        <v>Replacement of Economiser Coil</v>
      </c>
      <c r="C581" s="306" t="str">
        <f t="shared" si="339"/>
        <v>MERC/CAPEX/20122013/00179</v>
      </c>
      <c r="D581" s="222">
        <f t="shared" si="339"/>
        <v>41022</v>
      </c>
      <c r="E581" s="310">
        <f t="shared" si="339"/>
        <v>3.524</v>
      </c>
      <c r="F581" s="232">
        <f t="shared" si="332"/>
        <v>3.47</v>
      </c>
      <c r="G581" s="232">
        <f t="shared" si="333"/>
        <v>3.47</v>
      </c>
      <c r="H581" s="232">
        <f t="shared" si="334"/>
        <v>0</v>
      </c>
      <c r="I581" s="232">
        <f>'F4.2'!Z11</f>
        <v>0</v>
      </c>
      <c r="J581" s="232">
        <f>'F4.2'!AY11</f>
        <v>0</v>
      </c>
      <c r="K581" s="310"/>
      <c r="L581" s="310"/>
      <c r="M581" s="310">
        <f t="shared" ref="M581:M641" si="340">SUM(J581:L581)</f>
        <v>0</v>
      </c>
      <c r="N581" s="310">
        <f t="shared" si="336"/>
        <v>0</v>
      </c>
      <c r="O581" s="161">
        <f t="shared" si="337"/>
        <v>0</v>
      </c>
      <c r="P581" s="162">
        <f t="shared" si="338"/>
        <v>0</v>
      </c>
    </row>
    <row r="582" spans="1:16" ht="31.5" hidden="1" outlineLevel="1" x14ac:dyDescent="0.25">
      <c r="A582" s="306"/>
      <c r="B582" s="307" t="str">
        <f t="shared" ref="B582:E582" si="341">B487</f>
        <v>IDC</v>
      </c>
      <c r="C582" s="306" t="str">
        <f t="shared" si="341"/>
        <v>MERC/CAPEX/20122013/00179</v>
      </c>
      <c r="D582" s="222">
        <f t="shared" si="341"/>
        <v>41022</v>
      </c>
      <c r="E582" s="310">
        <f t="shared" si="341"/>
        <v>0.20300000000000001</v>
      </c>
      <c r="F582" s="232">
        <f t="shared" si="332"/>
        <v>0</v>
      </c>
      <c r="G582" s="232">
        <f t="shared" si="333"/>
        <v>0</v>
      </c>
      <c r="H582" s="232">
        <f t="shared" si="334"/>
        <v>0</v>
      </c>
      <c r="I582" s="232">
        <f>'F4.2'!Z12</f>
        <v>0</v>
      </c>
      <c r="J582" s="232">
        <f>'F4.2'!AY12</f>
        <v>0</v>
      </c>
      <c r="K582" s="310"/>
      <c r="L582" s="310"/>
      <c r="M582" s="310">
        <f t="shared" si="340"/>
        <v>0</v>
      </c>
      <c r="N582" s="310">
        <f t="shared" si="336"/>
        <v>0</v>
      </c>
      <c r="O582" s="161">
        <f t="shared" si="337"/>
        <v>0</v>
      </c>
      <c r="P582" s="162">
        <f t="shared" si="338"/>
        <v>0</v>
      </c>
    </row>
    <row r="583" spans="1:16" ht="31.5" hidden="1" outlineLevel="1" x14ac:dyDescent="0.25">
      <c r="A583" s="306">
        <f>A488</f>
        <v>1.2</v>
      </c>
      <c r="B583" s="307" t="str">
        <f t="shared" ref="B583:E583" si="342">B488</f>
        <v>Replacement of LTSH Coil</v>
      </c>
      <c r="C583" s="306" t="str">
        <f t="shared" si="342"/>
        <v>MERC/CAPEX/20122013/00179</v>
      </c>
      <c r="D583" s="222">
        <f t="shared" si="342"/>
        <v>41022</v>
      </c>
      <c r="E583" s="310">
        <f t="shared" si="342"/>
        <v>6.0940000000000003</v>
      </c>
      <c r="F583" s="232">
        <f t="shared" si="332"/>
        <v>5.32</v>
      </c>
      <c r="G583" s="232">
        <f t="shared" si="333"/>
        <v>5.32</v>
      </c>
      <c r="H583" s="232">
        <f t="shared" si="334"/>
        <v>0</v>
      </c>
      <c r="I583" s="232">
        <f>'F4.2'!Z13</f>
        <v>0</v>
      </c>
      <c r="J583" s="232">
        <f>'F4.2'!AY13</f>
        <v>0</v>
      </c>
      <c r="K583" s="310"/>
      <c r="L583" s="310"/>
      <c r="M583" s="310">
        <f t="shared" si="340"/>
        <v>0</v>
      </c>
      <c r="N583" s="310">
        <f t="shared" si="336"/>
        <v>0</v>
      </c>
      <c r="O583" s="161">
        <f t="shared" si="337"/>
        <v>0</v>
      </c>
      <c r="P583" s="162">
        <f t="shared" si="338"/>
        <v>0</v>
      </c>
    </row>
    <row r="584" spans="1:16" ht="31.5" hidden="1" outlineLevel="1" x14ac:dyDescent="0.25">
      <c r="A584" s="306"/>
      <c r="B584" s="307" t="str">
        <f t="shared" ref="B584:E584" si="343">B489</f>
        <v>IDC</v>
      </c>
      <c r="C584" s="306" t="str">
        <f t="shared" si="343"/>
        <v>MERC/CAPEX/20122013/00179</v>
      </c>
      <c r="D584" s="222">
        <f t="shared" si="343"/>
        <v>41022</v>
      </c>
      <c r="E584" s="310">
        <f t="shared" si="343"/>
        <v>0.35699999999999998</v>
      </c>
      <c r="F584" s="232">
        <f t="shared" si="332"/>
        <v>0</v>
      </c>
      <c r="G584" s="232">
        <f t="shared" si="333"/>
        <v>0</v>
      </c>
      <c r="H584" s="232">
        <f t="shared" si="334"/>
        <v>0</v>
      </c>
      <c r="I584" s="232">
        <f>'F4.2'!Z14</f>
        <v>0</v>
      </c>
      <c r="J584" s="232">
        <f>'F4.2'!AY14</f>
        <v>0</v>
      </c>
      <c r="K584" s="310"/>
      <c r="L584" s="310"/>
      <c r="M584" s="310">
        <f t="shared" si="340"/>
        <v>0</v>
      </c>
      <c r="N584" s="310">
        <f t="shared" si="336"/>
        <v>0</v>
      </c>
      <c r="O584" s="161">
        <f t="shared" si="337"/>
        <v>0</v>
      </c>
      <c r="P584" s="162">
        <f t="shared" si="338"/>
        <v>0</v>
      </c>
    </row>
    <row r="585" spans="1:16" ht="31.5" hidden="1" outlineLevel="1" x14ac:dyDescent="0.25">
      <c r="A585" s="301">
        <f t="shared" ref="A585:E585" si="344">A490</f>
        <v>2</v>
      </c>
      <c r="B585" s="302" t="str">
        <f t="shared" si="344"/>
        <v>Boiler and Turbine improvement
(Station Heat Rate Improvement)</v>
      </c>
      <c r="C585" s="301" t="str">
        <f t="shared" si="344"/>
        <v>MERC/TECH 1/CAPEX/20122013/02325</v>
      </c>
      <c r="D585" s="226">
        <f t="shared" si="344"/>
        <v>41285</v>
      </c>
      <c r="E585" s="232">
        <f t="shared" si="344"/>
        <v>16.783805100000002</v>
      </c>
      <c r="F585" s="232">
        <f t="shared" si="332"/>
        <v>0</v>
      </c>
      <c r="G585" s="232">
        <f t="shared" si="333"/>
        <v>0</v>
      </c>
      <c r="H585" s="232">
        <f t="shared" si="334"/>
        <v>0</v>
      </c>
      <c r="I585" s="232">
        <f>'F4.2'!Z15</f>
        <v>0</v>
      </c>
      <c r="J585" s="232">
        <f>'F4.2'!AY15</f>
        <v>0</v>
      </c>
      <c r="K585" s="232"/>
      <c r="L585" s="232"/>
      <c r="M585" s="232">
        <f t="shared" si="340"/>
        <v>0</v>
      </c>
      <c r="N585" s="232">
        <f t="shared" si="336"/>
        <v>0</v>
      </c>
      <c r="O585" s="161">
        <f t="shared" si="337"/>
        <v>0</v>
      </c>
      <c r="P585" s="162">
        <f t="shared" si="338"/>
        <v>0</v>
      </c>
    </row>
    <row r="586" spans="1:16" ht="31.5" hidden="1" outlineLevel="1" x14ac:dyDescent="0.25">
      <c r="A586" s="306">
        <f t="shared" ref="A586:E586" si="345">A491</f>
        <v>2.1</v>
      </c>
      <c r="B586" s="307" t="str">
        <f t="shared" si="345"/>
        <v>Vent condenser performance improvement by replacement of eroded tube nest by unit 3.</v>
      </c>
      <c r="C586" s="306" t="str">
        <f t="shared" si="345"/>
        <v>MERC/TECH 1/CAPEX/20122013/02325</v>
      </c>
      <c r="D586" s="222">
        <f t="shared" si="345"/>
        <v>41285</v>
      </c>
      <c r="E586" s="310">
        <f t="shared" si="345"/>
        <v>0.28599999999999998</v>
      </c>
      <c r="F586" s="232">
        <f t="shared" si="332"/>
        <v>0</v>
      </c>
      <c r="G586" s="232">
        <f t="shared" si="333"/>
        <v>0</v>
      </c>
      <c r="H586" s="232">
        <f t="shared" si="334"/>
        <v>0</v>
      </c>
      <c r="I586" s="232">
        <f>'F4.2'!Z16</f>
        <v>0</v>
      </c>
      <c r="J586" s="232">
        <f>'F4.2'!AY16</f>
        <v>0</v>
      </c>
      <c r="K586" s="310"/>
      <c r="L586" s="310"/>
      <c r="M586" s="310">
        <f t="shared" si="340"/>
        <v>0</v>
      </c>
      <c r="N586" s="310">
        <f t="shared" si="336"/>
        <v>0</v>
      </c>
      <c r="O586" s="161">
        <f t="shared" si="337"/>
        <v>0</v>
      </c>
      <c r="P586" s="162">
        <f t="shared" si="338"/>
        <v>0</v>
      </c>
    </row>
    <row r="587" spans="1:16" ht="31.5" hidden="1" outlineLevel="1" x14ac:dyDescent="0.25">
      <c r="A587" s="306">
        <f t="shared" ref="A587:E587" si="346">A492</f>
        <v>2.2000000000000002</v>
      </c>
      <c r="B587" s="307" t="str">
        <f t="shared" si="346"/>
        <v>Replacement of major extraction valves &amp;NRVs of unit 3</v>
      </c>
      <c r="C587" s="306" t="str">
        <f t="shared" si="346"/>
        <v>MERC/TECH 1/CAPEX/20122013/02325</v>
      </c>
      <c r="D587" s="222">
        <f t="shared" si="346"/>
        <v>41285</v>
      </c>
      <c r="E587" s="310">
        <f t="shared" si="346"/>
        <v>0.51900000000000002</v>
      </c>
      <c r="F587" s="232">
        <f t="shared" si="332"/>
        <v>0</v>
      </c>
      <c r="G587" s="232">
        <f t="shared" si="333"/>
        <v>0</v>
      </c>
      <c r="H587" s="232">
        <f t="shared" si="334"/>
        <v>0</v>
      </c>
      <c r="I587" s="232">
        <f>'F4.2'!Z17</f>
        <v>0</v>
      </c>
      <c r="J587" s="232">
        <f>'F4.2'!AY17</f>
        <v>0</v>
      </c>
      <c r="K587" s="310"/>
      <c r="L587" s="310"/>
      <c r="M587" s="310">
        <f t="shared" si="340"/>
        <v>0</v>
      </c>
      <c r="N587" s="310">
        <f t="shared" si="336"/>
        <v>0</v>
      </c>
      <c r="O587" s="161">
        <f t="shared" si="337"/>
        <v>0</v>
      </c>
      <c r="P587" s="162">
        <f t="shared" si="338"/>
        <v>0</v>
      </c>
    </row>
    <row r="588" spans="1:16" ht="31.5" hidden="1" outlineLevel="1" x14ac:dyDescent="0.25">
      <c r="A588" s="306">
        <f t="shared" ref="A588:E588" si="347">A493</f>
        <v>2.2999999999999998</v>
      </c>
      <c r="B588" s="307" t="str">
        <f t="shared" si="347"/>
        <v>60% replacement of boiler skin insulation (Unit 2)</v>
      </c>
      <c r="C588" s="306" t="str">
        <f t="shared" si="347"/>
        <v>MERC/TECH 1/CAPEX/20122013/02325</v>
      </c>
      <c r="D588" s="222">
        <f t="shared" si="347"/>
        <v>41285</v>
      </c>
      <c r="E588" s="310">
        <f t="shared" si="347"/>
        <v>0.29299999999999998</v>
      </c>
      <c r="F588" s="232">
        <f t="shared" si="332"/>
        <v>0</v>
      </c>
      <c r="G588" s="232">
        <f t="shared" si="333"/>
        <v>0</v>
      </c>
      <c r="H588" s="232">
        <f t="shared" si="334"/>
        <v>0</v>
      </c>
      <c r="I588" s="232">
        <f>'F4.2'!Z18</f>
        <v>0</v>
      </c>
      <c r="J588" s="232">
        <f>'F4.2'!AY18</f>
        <v>0</v>
      </c>
      <c r="K588" s="310"/>
      <c r="L588" s="310"/>
      <c r="M588" s="310">
        <f t="shared" si="340"/>
        <v>0</v>
      </c>
      <c r="N588" s="310">
        <f t="shared" si="336"/>
        <v>0</v>
      </c>
      <c r="O588" s="161">
        <f t="shared" si="337"/>
        <v>0</v>
      </c>
      <c r="P588" s="162">
        <f t="shared" si="338"/>
        <v>0</v>
      </c>
    </row>
    <row r="589" spans="1:16" ht="31.5" hidden="1" outlineLevel="1" x14ac:dyDescent="0.25">
      <c r="A589" s="306">
        <f t="shared" ref="A589:E589" si="348">A494</f>
        <v>2.4</v>
      </c>
      <c r="B589" s="307" t="str">
        <f t="shared" si="348"/>
        <v>Replacement of DM make up ( unit 3) and GSH water pump.( units 2 &amp;3)</v>
      </c>
      <c r="C589" s="306" t="str">
        <f t="shared" si="348"/>
        <v>MERC/TECH 1/CAPEX/20122013/02325</v>
      </c>
      <c r="D589" s="222">
        <f t="shared" si="348"/>
        <v>41285</v>
      </c>
      <c r="E589" s="310">
        <f t="shared" si="348"/>
        <v>0.20599999999999999</v>
      </c>
      <c r="F589" s="232">
        <f t="shared" si="332"/>
        <v>0.26354099999999997</v>
      </c>
      <c r="G589" s="232">
        <f t="shared" si="333"/>
        <v>0.26354099999999997</v>
      </c>
      <c r="H589" s="232">
        <f t="shared" si="334"/>
        <v>0</v>
      </c>
      <c r="I589" s="232">
        <f>'F4.2'!Z19</f>
        <v>0</v>
      </c>
      <c r="J589" s="232">
        <f>'F4.2'!AY19</f>
        <v>0</v>
      </c>
      <c r="K589" s="310"/>
      <c r="L589" s="310"/>
      <c r="M589" s="310">
        <f t="shared" si="340"/>
        <v>0</v>
      </c>
      <c r="N589" s="310">
        <f t="shared" si="336"/>
        <v>0</v>
      </c>
      <c r="O589" s="161">
        <f t="shared" si="337"/>
        <v>0</v>
      </c>
      <c r="P589" s="162">
        <f t="shared" si="338"/>
        <v>0</v>
      </c>
    </row>
    <row r="590" spans="1:16" ht="31.5" hidden="1" outlineLevel="1" x14ac:dyDescent="0.25">
      <c r="A590" s="306">
        <f t="shared" ref="A590:E590" si="349">A495</f>
        <v>2.5</v>
      </c>
      <c r="B590" s="307" t="str">
        <f t="shared" si="349"/>
        <v>Replacement of LTSH coils (unit 3)</v>
      </c>
      <c r="C590" s="306" t="str">
        <f t="shared" si="349"/>
        <v>MERC/TECH 1/CAPEX/20122013/02325</v>
      </c>
      <c r="D590" s="222">
        <f t="shared" si="349"/>
        <v>41285</v>
      </c>
      <c r="E590" s="310">
        <f t="shared" si="349"/>
        <v>8.3689999999999998</v>
      </c>
      <c r="F590" s="232">
        <f t="shared" si="332"/>
        <v>5.319992955</v>
      </c>
      <c r="G590" s="232">
        <f t="shared" si="333"/>
        <v>5.319992955</v>
      </c>
      <c r="H590" s="232">
        <f t="shared" si="334"/>
        <v>0</v>
      </c>
      <c r="I590" s="232">
        <f>'F4.2'!Z20</f>
        <v>0</v>
      </c>
      <c r="J590" s="232">
        <f>'F4.2'!AY20</f>
        <v>0</v>
      </c>
      <c r="K590" s="310"/>
      <c r="L590" s="310"/>
      <c r="M590" s="310">
        <f t="shared" si="340"/>
        <v>0</v>
      </c>
      <c r="N590" s="310">
        <f t="shared" si="336"/>
        <v>0</v>
      </c>
      <c r="O590" s="161">
        <f t="shared" si="337"/>
        <v>0</v>
      </c>
      <c r="P590" s="162">
        <f t="shared" si="338"/>
        <v>0</v>
      </c>
    </row>
    <row r="591" spans="1:16" ht="31.5" hidden="1" outlineLevel="1" x14ac:dyDescent="0.25">
      <c r="A591" s="306">
        <f t="shared" ref="A591:E591" si="350">A496</f>
        <v>2.6</v>
      </c>
      <c r="B591" s="307" t="str">
        <f t="shared" si="350"/>
        <v>Replacement of ECO coils (unit 3)</v>
      </c>
      <c r="C591" s="306" t="str">
        <f t="shared" si="350"/>
        <v>MERC/TECH 1/CAPEX/20122013/02325</v>
      </c>
      <c r="D591" s="222">
        <f t="shared" si="350"/>
        <v>41285</v>
      </c>
      <c r="E591" s="310">
        <f t="shared" si="350"/>
        <v>6.032</v>
      </c>
      <c r="F591" s="232">
        <f t="shared" si="332"/>
        <v>3.47281854</v>
      </c>
      <c r="G591" s="232">
        <f t="shared" si="333"/>
        <v>3.47281854</v>
      </c>
      <c r="H591" s="232">
        <f t="shared" si="334"/>
        <v>0</v>
      </c>
      <c r="I591" s="232">
        <f>'F4.2'!Z21</f>
        <v>0</v>
      </c>
      <c r="J591" s="232">
        <f>'F4.2'!AY21</f>
        <v>0</v>
      </c>
      <c r="K591" s="310"/>
      <c r="L591" s="310"/>
      <c r="M591" s="310">
        <f t="shared" si="340"/>
        <v>0</v>
      </c>
      <c r="N591" s="310">
        <f t="shared" si="336"/>
        <v>0</v>
      </c>
      <c r="O591" s="161">
        <f t="shared" si="337"/>
        <v>0</v>
      </c>
      <c r="P591" s="162">
        <f t="shared" si="338"/>
        <v>0</v>
      </c>
    </row>
    <row r="592" spans="1:16" ht="31.5" hidden="1" outlineLevel="1" x14ac:dyDescent="0.25">
      <c r="A592" s="306">
        <f t="shared" ref="A592:E592" si="351">A497</f>
        <v>2.7</v>
      </c>
      <c r="B592" s="307" t="str">
        <f t="shared" si="351"/>
        <v>Replacement of old LT AHP pump impeller by energy efficient stainless steel impeller</v>
      </c>
      <c r="C592" s="306" t="str">
        <f t="shared" si="351"/>
        <v>MERC/TECH 1/CAPEX/20122013/02325</v>
      </c>
      <c r="D592" s="222">
        <f t="shared" si="351"/>
        <v>41285</v>
      </c>
      <c r="E592" s="310">
        <f t="shared" si="351"/>
        <v>0.1488051</v>
      </c>
      <c r="F592" s="232">
        <f t="shared" si="332"/>
        <v>0.1488051</v>
      </c>
      <c r="G592" s="232">
        <f t="shared" si="333"/>
        <v>0.1488051</v>
      </c>
      <c r="H592" s="232">
        <f t="shared" si="334"/>
        <v>0</v>
      </c>
      <c r="I592" s="232">
        <f>'F4.2'!Z22</f>
        <v>0</v>
      </c>
      <c r="J592" s="232">
        <f>'F4.2'!AY22</f>
        <v>0</v>
      </c>
      <c r="K592" s="310"/>
      <c r="L592" s="310"/>
      <c r="M592" s="310">
        <f t="shared" si="340"/>
        <v>0</v>
      </c>
      <c r="N592" s="310">
        <f t="shared" si="336"/>
        <v>0</v>
      </c>
      <c r="O592" s="161">
        <f t="shared" si="337"/>
        <v>0</v>
      </c>
      <c r="P592" s="162">
        <f t="shared" si="338"/>
        <v>0</v>
      </c>
    </row>
    <row r="593" spans="1:16" ht="31.5" hidden="1" outlineLevel="1" x14ac:dyDescent="0.25">
      <c r="A593" s="312"/>
      <c r="B593" s="307" t="str">
        <f t="shared" ref="B593:E593" si="352">B498</f>
        <v>IDC</v>
      </c>
      <c r="C593" s="306" t="str">
        <f t="shared" si="352"/>
        <v>MERC/TECH 1/CAPEX/20122013/02325</v>
      </c>
      <c r="D593" s="222">
        <f t="shared" si="352"/>
        <v>41285</v>
      </c>
      <c r="E593" s="322">
        <f t="shared" si="352"/>
        <v>0.93</v>
      </c>
      <c r="F593" s="232">
        <f t="shared" si="332"/>
        <v>0</v>
      </c>
      <c r="G593" s="232">
        <f t="shared" si="333"/>
        <v>0</v>
      </c>
      <c r="H593" s="232">
        <f t="shared" si="334"/>
        <v>0</v>
      </c>
      <c r="I593" s="232">
        <f>'F4.2'!Z23</f>
        <v>0</v>
      </c>
      <c r="J593" s="232">
        <f>'F4.2'!AY23</f>
        <v>0</v>
      </c>
      <c r="K593" s="322"/>
      <c r="L593" s="322"/>
      <c r="M593" s="322">
        <f t="shared" si="340"/>
        <v>0</v>
      </c>
      <c r="N593" s="322">
        <f t="shared" si="336"/>
        <v>0</v>
      </c>
      <c r="O593" s="161">
        <f t="shared" si="337"/>
        <v>0</v>
      </c>
      <c r="P593" s="162">
        <f t="shared" si="338"/>
        <v>0</v>
      </c>
    </row>
    <row r="594" spans="1:16" ht="31.5" hidden="1" outlineLevel="1" x14ac:dyDescent="0.25">
      <c r="A594" s="301">
        <f t="shared" ref="A594:E594" si="353">A499</f>
        <v>3</v>
      </c>
      <c r="B594" s="302" t="str">
        <f t="shared" si="353"/>
        <v>Measuring and Monitoring of Coal consumption</v>
      </c>
      <c r="C594" s="301" t="str">
        <f t="shared" si="353"/>
        <v>MERC/CAPEX/20122013/00912</v>
      </c>
      <c r="D594" s="226">
        <f t="shared" si="353"/>
        <v>41114</v>
      </c>
      <c r="E594" s="232">
        <f t="shared" si="353"/>
        <v>45.918030000000002</v>
      </c>
      <c r="F594" s="232">
        <f t="shared" si="332"/>
        <v>0</v>
      </c>
      <c r="G594" s="232">
        <f t="shared" si="333"/>
        <v>0</v>
      </c>
      <c r="H594" s="232">
        <f t="shared" si="334"/>
        <v>0</v>
      </c>
      <c r="I594" s="232">
        <f>'F4.2'!Z24</f>
        <v>0</v>
      </c>
      <c r="J594" s="232">
        <f>'F4.2'!AY24</f>
        <v>0</v>
      </c>
      <c r="K594" s="232"/>
      <c r="L594" s="232"/>
      <c r="M594" s="232">
        <f t="shared" si="340"/>
        <v>0</v>
      </c>
      <c r="N594" s="232">
        <f t="shared" si="336"/>
        <v>0</v>
      </c>
      <c r="O594" s="161">
        <f t="shared" si="337"/>
        <v>0</v>
      </c>
      <c r="P594" s="162">
        <f t="shared" si="338"/>
        <v>0</v>
      </c>
    </row>
    <row r="595" spans="1:16" ht="31.5" hidden="1" outlineLevel="1" x14ac:dyDescent="0.25">
      <c r="A595" s="312">
        <f t="shared" ref="A595:E595" si="354">A500</f>
        <v>3.1</v>
      </c>
      <c r="B595" s="307" t="str">
        <f t="shared" si="354"/>
        <v>Belt Weighers</v>
      </c>
      <c r="C595" s="312" t="str">
        <f t="shared" si="354"/>
        <v>MERC/CAPEX/20122013/00912</v>
      </c>
      <c r="D595" s="323">
        <f t="shared" si="354"/>
        <v>41114</v>
      </c>
      <c r="E595" s="310">
        <f t="shared" si="354"/>
        <v>0.8044</v>
      </c>
      <c r="F595" s="232">
        <f t="shared" si="332"/>
        <v>0</v>
      </c>
      <c r="G595" s="232">
        <f t="shared" si="333"/>
        <v>0</v>
      </c>
      <c r="H595" s="232">
        <f t="shared" si="334"/>
        <v>0</v>
      </c>
      <c r="I595" s="232">
        <f>'F4.2'!Z25</f>
        <v>0</v>
      </c>
      <c r="J595" s="232">
        <f>'F4.2'!AY25</f>
        <v>0</v>
      </c>
      <c r="K595" s="310"/>
      <c r="L595" s="310"/>
      <c r="M595" s="310">
        <f t="shared" si="340"/>
        <v>0</v>
      </c>
      <c r="N595" s="310">
        <f t="shared" si="336"/>
        <v>0</v>
      </c>
      <c r="O595" s="161">
        <f t="shared" si="337"/>
        <v>0</v>
      </c>
      <c r="P595" s="162">
        <f t="shared" si="338"/>
        <v>0</v>
      </c>
    </row>
    <row r="596" spans="1:16" ht="31.5" hidden="1" outlineLevel="1" x14ac:dyDescent="0.25">
      <c r="A596" s="312">
        <f t="shared" ref="A596:E596" si="355">A501</f>
        <v>3.2</v>
      </c>
      <c r="B596" s="307" t="str">
        <f t="shared" si="355"/>
        <v xml:space="preserve">Fully automatic pit-less in motion weigh bridges </v>
      </c>
      <c r="C596" s="312" t="str">
        <f t="shared" si="355"/>
        <v>MERC/CAPEX/20122013/00912</v>
      </c>
      <c r="D596" s="323">
        <f t="shared" si="355"/>
        <v>41114</v>
      </c>
      <c r="E596" s="310">
        <f t="shared" si="355"/>
        <v>0.41149999999999998</v>
      </c>
      <c r="F596" s="232">
        <f t="shared" si="332"/>
        <v>0</v>
      </c>
      <c r="G596" s="232">
        <f t="shared" si="333"/>
        <v>0</v>
      </c>
      <c r="H596" s="232">
        <f t="shared" si="334"/>
        <v>0</v>
      </c>
      <c r="I596" s="232">
        <f>'F4.2'!Z26</f>
        <v>0</v>
      </c>
      <c r="J596" s="232">
        <f>'F4.2'!AY26</f>
        <v>0</v>
      </c>
      <c r="K596" s="310"/>
      <c r="L596" s="310"/>
      <c r="M596" s="310">
        <f t="shared" si="340"/>
        <v>0</v>
      </c>
      <c r="N596" s="310">
        <f t="shared" si="336"/>
        <v>0</v>
      </c>
      <c r="O596" s="161">
        <f t="shared" si="337"/>
        <v>0</v>
      </c>
      <c r="P596" s="162">
        <f t="shared" si="338"/>
        <v>0</v>
      </c>
    </row>
    <row r="597" spans="1:16" ht="31.5" hidden="1" outlineLevel="1" x14ac:dyDescent="0.25">
      <c r="A597" s="312">
        <f t="shared" ref="A597:E597" si="356">A502</f>
        <v>3.3</v>
      </c>
      <c r="B597" s="307" t="str">
        <f t="shared" si="356"/>
        <v>Installation side arm charger for Wagon tippler 1A &amp; 1B</v>
      </c>
      <c r="C597" s="312" t="str">
        <f t="shared" si="356"/>
        <v>MERC/CAPEX/20122013/00912</v>
      </c>
      <c r="D597" s="323">
        <f t="shared" si="356"/>
        <v>41114</v>
      </c>
      <c r="E597" s="310">
        <f t="shared" si="356"/>
        <v>21.96</v>
      </c>
      <c r="F597" s="232">
        <f t="shared" si="332"/>
        <v>0</v>
      </c>
      <c r="G597" s="232">
        <f t="shared" si="333"/>
        <v>0</v>
      </c>
      <c r="H597" s="232">
        <f t="shared" si="334"/>
        <v>0</v>
      </c>
      <c r="I597" s="232">
        <f>'F4.2'!Z27</f>
        <v>0</v>
      </c>
      <c r="J597" s="232">
        <f>'F4.2'!AY27</f>
        <v>0</v>
      </c>
      <c r="K597" s="310"/>
      <c r="L597" s="310"/>
      <c r="M597" s="310">
        <f t="shared" si="340"/>
        <v>0</v>
      </c>
      <c r="N597" s="310">
        <f t="shared" si="336"/>
        <v>0</v>
      </c>
      <c r="O597" s="161">
        <f t="shared" si="337"/>
        <v>0</v>
      </c>
      <c r="P597" s="162">
        <f t="shared" si="338"/>
        <v>0</v>
      </c>
    </row>
    <row r="598" spans="1:16" ht="31.5" hidden="1" outlineLevel="1" x14ac:dyDescent="0.25">
      <c r="A598" s="312">
        <f t="shared" ref="A598:E598" si="357">A503</f>
        <v>3.4</v>
      </c>
      <c r="B598" s="307" t="str">
        <f t="shared" si="357"/>
        <v>Dust Extraction System at Secondary Crusher house &amp; Conveyor 6A/B at stage II CHP</v>
      </c>
      <c r="C598" s="312" t="str">
        <f t="shared" si="357"/>
        <v>MERC/CAPEX/20122013/00912</v>
      </c>
      <c r="D598" s="323">
        <f t="shared" si="357"/>
        <v>41114</v>
      </c>
      <c r="E598" s="310">
        <f t="shared" si="357"/>
        <v>2.0714999999999999</v>
      </c>
      <c r="F598" s="232">
        <f t="shared" si="332"/>
        <v>0</v>
      </c>
      <c r="G598" s="232">
        <f t="shared" si="333"/>
        <v>0</v>
      </c>
      <c r="H598" s="232">
        <f t="shared" si="334"/>
        <v>0</v>
      </c>
      <c r="I598" s="232">
        <f>'F4.2'!Z28</f>
        <v>0</v>
      </c>
      <c r="J598" s="232">
        <f>'F4.2'!AY28</f>
        <v>0</v>
      </c>
      <c r="K598" s="310"/>
      <c r="L598" s="310"/>
      <c r="M598" s="310">
        <f t="shared" si="340"/>
        <v>0</v>
      </c>
      <c r="N598" s="310">
        <f t="shared" si="336"/>
        <v>0</v>
      </c>
      <c r="O598" s="161">
        <f t="shared" si="337"/>
        <v>0</v>
      </c>
      <c r="P598" s="162">
        <f t="shared" si="338"/>
        <v>0</v>
      </c>
    </row>
    <row r="599" spans="1:16" ht="94.5" hidden="1" outlineLevel="1" x14ac:dyDescent="0.25">
      <c r="A599" s="312">
        <f t="shared" ref="A599:E599" si="358">A504</f>
        <v>3.5</v>
      </c>
      <c r="B599" s="307" t="str">
        <f t="shared" si="358"/>
        <v>Fogging system at 
a) WT old along with PCR, SCR and bunker level belt at Stage I CHP
b) Conveyor 7A/B
c) 100 Mtrx100 Mtr Coal stock area
d) 200 Mtrx200 Mtr Coal stock area</v>
      </c>
      <c r="C599" s="312" t="str">
        <f t="shared" si="358"/>
        <v>MERC/CAPEX/20122013/00912</v>
      </c>
      <c r="D599" s="323">
        <f t="shared" si="358"/>
        <v>41114</v>
      </c>
      <c r="E599" s="310">
        <f t="shared" si="358"/>
        <v>2.2831000000000001</v>
      </c>
      <c r="F599" s="232">
        <f t="shared" si="332"/>
        <v>0.4695358</v>
      </c>
      <c r="G599" s="232">
        <f t="shared" si="333"/>
        <v>0.4695358</v>
      </c>
      <c r="H599" s="232">
        <f t="shared" si="334"/>
        <v>0</v>
      </c>
      <c r="I599" s="232">
        <f>'F4.2'!Z29</f>
        <v>0</v>
      </c>
      <c r="J599" s="232">
        <f>'F4.2'!AY29</f>
        <v>0</v>
      </c>
      <c r="K599" s="310"/>
      <c r="L599" s="310"/>
      <c r="M599" s="310">
        <f t="shared" si="340"/>
        <v>0</v>
      </c>
      <c r="N599" s="310">
        <f t="shared" si="336"/>
        <v>0</v>
      </c>
      <c r="O599" s="161">
        <f t="shared" si="337"/>
        <v>0</v>
      </c>
      <c r="P599" s="162">
        <f t="shared" si="338"/>
        <v>0</v>
      </c>
    </row>
    <row r="600" spans="1:16" ht="31.5" hidden="1" outlineLevel="1" x14ac:dyDescent="0.25">
      <c r="A600" s="312">
        <f t="shared" ref="A600:E600" si="359">A505</f>
        <v>3.6</v>
      </c>
      <c r="B600" s="307" t="str">
        <f t="shared" si="359"/>
        <v xml:space="preserve">Bunker level montoring system for 12 bunkers </v>
      </c>
      <c r="C600" s="312" t="str">
        <f t="shared" si="359"/>
        <v>MERC/CAPEX/20122013/00912</v>
      </c>
      <c r="D600" s="323">
        <f t="shared" si="359"/>
        <v>41114</v>
      </c>
      <c r="E600" s="310">
        <f t="shared" si="359"/>
        <v>2.5038</v>
      </c>
      <c r="F600" s="232">
        <f t="shared" si="332"/>
        <v>0</v>
      </c>
      <c r="G600" s="232">
        <f t="shared" si="333"/>
        <v>0</v>
      </c>
      <c r="H600" s="232">
        <f t="shared" si="334"/>
        <v>0</v>
      </c>
      <c r="I600" s="232">
        <f>'F4.2'!Z30</f>
        <v>0</v>
      </c>
      <c r="J600" s="232">
        <f>'F4.2'!AY30</f>
        <v>0</v>
      </c>
      <c r="K600" s="310"/>
      <c r="L600" s="310"/>
      <c r="M600" s="310">
        <f t="shared" si="340"/>
        <v>0</v>
      </c>
      <c r="N600" s="310">
        <f t="shared" si="336"/>
        <v>0</v>
      </c>
      <c r="O600" s="161">
        <f t="shared" si="337"/>
        <v>0</v>
      </c>
      <c r="P600" s="162">
        <f t="shared" si="338"/>
        <v>0</v>
      </c>
    </row>
    <row r="601" spans="1:16" ht="31.5" hidden="1" outlineLevel="1" x14ac:dyDescent="0.25">
      <c r="A601" s="312">
        <f t="shared" ref="A601:E601" si="360">A506</f>
        <v>3.7</v>
      </c>
      <c r="B601" s="307" t="str">
        <f t="shared" si="360"/>
        <v xml:space="preserve">Rotary pneumatic or electrical hammers </v>
      </c>
      <c r="C601" s="312" t="str">
        <f t="shared" si="360"/>
        <v>MERC/CAPEX/20122013/00912</v>
      </c>
      <c r="D601" s="323">
        <f t="shared" si="360"/>
        <v>41114</v>
      </c>
      <c r="E601" s="310">
        <f t="shared" si="360"/>
        <v>9.7000000000000003E-2</v>
      </c>
      <c r="F601" s="232">
        <f t="shared" si="332"/>
        <v>0</v>
      </c>
      <c r="G601" s="232">
        <f t="shared" si="333"/>
        <v>0</v>
      </c>
      <c r="H601" s="232">
        <f t="shared" si="334"/>
        <v>0</v>
      </c>
      <c r="I601" s="232">
        <f>'F4.2'!Z31</f>
        <v>0</v>
      </c>
      <c r="J601" s="232">
        <f>'F4.2'!AY31</f>
        <v>0</v>
      </c>
      <c r="K601" s="310"/>
      <c r="L601" s="310"/>
      <c r="M601" s="310">
        <f t="shared" si="340"/>
        <v>0</v>
      </c>
      <c r="N601" s="310">
        <f t="shared" si="336"/>
        <v>0</v>
      </c>
      <c r="O601" s="161">
        <f t="shared" si="337"/>
        <v>0</v>
      </c>
      <c r="P601" s="162">
        <f t="shared" si="338"/>
        <v>0</v>
      </c>
    </row>
    <row r="602" spans="1:16" ht="31.5" hidden="1" outlineLevel="1" x14ac:dyDescent="0.25">
      <c r="A602" s="312">
        <f t="shared" ref="A602:E602" si="361">A507</f>
        <v>3.8</v>
      </c>
      <c r="B602" s="307" t="str">
        <f t="shared" si="361"/>
        <v xml:space="preserve">Enhancement of unloading capacity of CHP from 360 TPH to 500 TPH </v>
      </c>
      <c r="C602" s="312" t="str">
        <f t="shared" si="361"/>
        <v>MERC/CAPEX/20122013/00912</v>
      </c>
      <c r="D602" s="323">
        <f t="shared" si="361"/>
        <v>41114</v>
      </c>
      <c r="E602" s="310">
        <f t="shared" si="361"/>
        <v>7.6508000000000003</v>
      </c>
      <c r="F602" s="232">
        <f t="shared" si="332"/>
        <v>0</v>
      </c>
      <c r="G602" s="232">
        <f t="shared" si="333"/>
        <v>0</v>
      </c>
      <c r="H602" s="232">
        <f t="shared" si="334"/>
        <v>0</v>
      </c>
      <c r="I602" s="232">
        <f>'F4.2'!Z32</f>
        <v>0</v>
      </c>
      <c r="J602" s="232">
        <f>'F4.2'!AY32</f>
        <v>0</v>
      </c>
      <c r="K602" s="310"/>
      <c r="L602" s="310"/>
      <c r="M602" s="310">
        <f t="shared" si="340"/>
        <v>0</v>
      </c>
      <c r="N602" s="310">
        <f t="shared" si="336"/>
        <v>0</v>
      </c>
      <c r="O602" s="161">
        <f t="shared" si="337"/>
        <v>0</v>
      </c>
      <c r="P602" s="162">
        <f t="shared" si="338"/>
        <v>0</v>
      </c>
    </row>
    <row r="603" spans="1:16" ht="78.75" hidden="1" outlineLevel="1" x14ac:dyDescent="0.25">
      <c r="A603" s="312">
        <f t="shared" ref="A603:E603" si="362">A508</f>
        <v>3.9</v>
      </c>
      <c r="B603" s="307" t="str">
        <f t="shared" si="362"/>
        <v>Quick detection of poor coal quality through CCTV on overhead watch
tower focused onto the wagons, over which the rake passes at low
speed &amp; various conveyor tunnels</v>
      </c>
      <c r="C603" s="312" t="str">
        <f t="shared" si="362"/>
        <v>MERC/CAPEX/20122013/00912</v>
      </c>
      <c r="D603" s="323">
        <f t="shared" si="362"/>
        <v>41114</v>
      </c>
      <c r="E603" s="310">
        <f t="shared" si="362"/>
        <v>0.29680000000000001</v>
      </c>
      <c r="F603" s="232">
        <f t="shared" si="332"/>
        <v>0</v>
      </c>
      <c r="G603" s="232">
        <f t="shared" si="333"/>
        <v>0</v>
      </c>
      <c r="H603" s="232">
        <f t="shared" si="334"/>
        <v>0</v>
      </c>
      <c r="I603" s="232">
        <f>'F4.2'!Z33</f>
        <v>0</v>
      </c>
      <c r="J603" s="232">
        <f>'F4.2'!AY33</f>
        <v>0</v>
      </c>
      <c r="K603" s="310"/>
      <c r="L603" s="310"/>
      <c r="M603" s="310">
        <f t="shared" si="340"/>
        <v>0</v>
      </c>
      <c r="N603" s="310">
        <f t="shared" si="336"/>
        <v>0</v>
      </c>
      <c r="O603" s="161">
        <f t="shared" si="337"/>
        <v>0</v>
      </c>
      <c r="P603" s="162">
        <f t="shared" si="338"/>
        <v>0</v>
      </c>
    </row>
    <row r="604" spans="1:16" ht="31.5" hidden="1" outlineLevel="1" x14ac:dyDescent="0.25">
      <c r="A604" s="315">
        <f t="shared" ref="A604:E604" si="363">A509</f>
        <v>3.1</v>
      </c>
      <c r="B604" s="307" t="str">
        <f t="shared" si="363"/>
        <v xml:space="preserve">Motor controller for conveyor motors of Stage II CHP </v>
      </c>
      <c r="C604" s="312" t="str">
        <f t="shared" si="363"/>
        <v>MERC/CAPEX/20122013/00912</v>
      </c>
      <c r="D604" s="323">
        <f t="shared" si="363"/>
        <v>41114</v>
      </c>
      <c r="E604" s="310">
        <f t="shared" si="363"/>
        <v>0.9607</v>
      </c>
      <c r="F604" s="232">
        <f t="shared" si="332"/>
        <v>0.9607</v>
      </c>
      <c r="G604" s="232">
        <f t="shared" si="333"/>
        <v>0.9607</v>
      </c>
      <c r="H604" s="232">
        <f t="shared" si="334"/>
        <v>0</v>
      </c>
      <c r="I604" s="232">
        <f>'F4.2'!Z34</f>
        <v>0</v>
      </c>
      <c r="J604" s="232">
        <f>'F4.2'!AY34</f>
        <v>0</v>
      </c>
      <c r="K604" s="310"/>
      <c r="L604" s="310"/>
      <c r="M604" s="310">
        <f t="shared" si="340"/>
        <v>0</v>
      </c>
      <c r="N604" s="310">
        <f t="shared" si="336"/>
        <v>0</v>
      </c>
      <c r="O604" s="161">
        <f t="shared" si="337"/>
        <v>0</v>
      </c>
      <c r="P604" s="162">
        <f t="shared" si="338"/>
        <v>0</v>
      </c>
    </row>
    <row r="605" spans="1:16" ht="31.5" hidden="1" outlineLevel="1" x14ac:dyDescent="0.25">
      <c r="A605" s="312">
        <f t="shared" ref="A605:E605" si="364">A510</f>
        <v>3.11</v>
      </c>
      <c r="B605" s="307" t="str">
        <f t="shared" si="364"/>
        <v>Procurement of a CHN apparatus for ultimate analysis for operational optimization and coal mapping studies.</v>
      </c>
      <c r="C605" s="312" t="str">
        <f t="shared" si="364"/>
        <v>MERC/CAPEX/20122013/00912</v>
      </c>
      <c r="D605" s="323">
        <f t="shared" si="364"/>
        <v>41114</v>
      </c>
      <c r="E605" s="310">
        <f t="shared" si="364"/>
        <v>0.63617000000000001</v>
      </c>
      <c r="F605" s="232">
        <f t="shared" si="332"/>
        <v>0</v>
      </c>
      <c r="G605" s="232">
        <f t="shared" si="333"/>
        <v>0</v>
      </c>
      <c r="H605" s="232">
        <f t="shared" si="334"/>
        <v>0</v>
      </c>
      <c r="I605" s="232">
        <f>'F4.2'!Z35</f>
        <v>0</v>
      </c>
      <c r="J605" s="232">
        <f>'F4.2'!AY35</f>
        <v>0</v>
      </c>
      <c r="K605" s="310"/>
      <c r="L605" s="310"/>
      <c r="M605" s="310">
        <f t="shared" si="340"/>
        <v>0</v>
      </c>
      <c r="N605" s="310">
        <f t="shared" si="336"/>
        <v>0</v>
      </c>
      <c r="O605" s="161">
        <f t="shared" si="337"/>
        <v>0</v>
      </c>
      <c r="P605" s="162">
        <f t="shared" si="338"/>
        <v>0</v>
      </c>
    </row>
    <row r="606" spans="1:16" ht="31.5" hidden="1" outlineLevel="1" x14ac:dyDescent="0.25">
      <c r="A606" s="312">
        <f t="shared" ref="A606:E606" si="365">A511</f>
        <v>3.12</v>
      </c>
      <c r="B606" s="307" t="str">
        <f t="shared" si="365"/>
        <v xml:space="preserve">Additional bomb calorimeter </v>
      </c>
      <c r="C606" s="312" t="str">
        <f t="shared" si="365"/>
        <v>MERC/CAPEX/20122013/00912</v>
      </c>
      <c r="D606" s="323">
        <f t="shared" si="365"/>
        <v>41114</v>
      </c>
      <c r="E606" s="310">
        <f t="shared" si="365"/>
        <v>0.44012000000000001</v>
      </c>
      <c r="F606" s="232">
        <f t="shared" si="332"/>
        <v>0.19</v>
      </c>
      <c r="G606" s="232">
        <f t="shared" si="333"/>
        <v>0.19</v>
      </c>
      <c r="H606" s="232">
        <f t="shared" si="334"/>
        <v>0</v>
      </c>
      <c r="I606" s="232">
        <f>'F4.2'!Z36</f>
        <v>0</v>
      </c>
      <c r="J606" s="232">
        <f>'F4.2'!AY36</f>
        <v>0</v>
      </c>
      <c r="K606" s="310"/>
      <c r="L606" s="310"/>
      <c r="M606" s="310">
        <f t="shared" si="340"/>
        <v>0</v>
      </c>
      <c r="N606" s="310">
        <f t="shared" si="336"/>
        <v>0</v>
      </c>
      <c r="O606" s="161">
        <f t="shared" si="337"/>
        <v>0</v>
      </c>
      <c r="P606" s="162">
        <f t="shared" si="338"/>
        <v>0</v>
      </c>
    </row>
    <row r="607" spans="1:16" ht="31.5" hidden="1" outlineLevel="1" x14ac:dyDescent="0.25">
      <c r="A607" s="312">
        <f t="shared" ref="A607:E607" si="366">A512</f>
        <v>3.13</v>
      </c>
      <c r="B607" s="307" t="str">
        <f t="shared" si="366"/>
        <v xml:space="preserve">TGA analysis of the coal for operational optimization. </v>
      </c>
      <c r="C607" s="312" t="str">
        <f t="shared" si="366"/>
        <v>MERC/CAPEX/20122013/00912</v>
      </c>
      <c r="D607" s="323">
        <f t="shared" si="366"/>
        <v>41114</v>
      </c>
      <c r="E607" s="310">
        <f t="shared" si="366"/>
        <v>0.53213999999999995</v>
      </c>
      <c r="F607" s="232">
        <f t="shared" si="332"/>
        <v>0</v>
      </c>
      <c r="G607" s="232">
        <f t="shared" si="333"/>
        <v>0</v>
      </c>
      <c r="H607" s="232">
        <f t="shared" si="334"/>
        <v>0</v>
      </c>
      <c r="I607" s="232">
        <f>'F4.2'!Z37</f>
        <v>0</v>
      </c>
      <c r="J607" s="232">
        <f>'F4.2'!AY37</f>
        <v>0</v>
      </c>
      <c r="K607" s="310"/>
      <c r="L607" s="310"/>
      <c r="M607" s="310">
        <f t="shared" si="340"/>
        <v>0</v>
      </c>
      <c r="N607" s="310">
        <f t="shared" si="336"/>
        <v>0</v>
      </c>
      <c r="O607" s="161">
        <f t="shared" si="337"/>
        <v>0</v>
      </c>
      <c r="P607" s="162">
        <f t="shared" si="338"/>
        <v>0</v>
      </c>
    </row>
    <row r="608" spans="1:16" ht="31.5" hidden="1" outlineLevel="1" x14ac:dyDescent="0.25">
      <c r="A608" s="301"/>
      <c r="B608" s="307" t="str">
        <f t="shared" ref="B608:E608" si="367">B513</f>
        <v>IDC</v>
      </c>
      <c r="C608" s="312" t="str">
        <f t="shared" si="367"/>
        <v>MERC/CAPEX/20122013/00912</v>
      </c>
      <c r="D608" s="323">
        <f t="shared" si="367"/>
        <v>41114</v>
      </c>
      <c r="E608" s="310">
        <f t="shared" si="367"/>
        <v>5.27</v>
      </c>
      <c r="F608" s="232">
        <f t="shared" si="332"/>
        <v>0</v>
      </c>
      <c r="G608" s="232">
        <f t="shared" si="333"/>
        <v>0</v>
      </c>
      <c r="H608" s="232">
        <f t="shared" si="334"/>
        <v>0</v>
      </c>
      <c r="I608" s="232">
        <f>'F4.2'!Z38</f>
        <v>0</v>
      </c>
      <c r="J608" s="232">
        <f>'F4.2'!AY38</f>
        <v>0</v>
      </c>
      <c r="K608" s="310"/>
      <c r="L608" s="310"/>
      <c r="M608" s="310">
        <f t="shared" si="340"/>
        <v>0</v>
      </c>
      <c r="N608" s="310">
        <f t="shared" si="336"/>
        <v>0</v>
      </c>
      <c r="O608" s="161">
        <f t="shared" si="337"/>
        <v>0</v>
      </c>
      <c r="P608" s="162">
        <f t="shared" si="338"/>
        <v>0</v>
      </c>
    </row>
    <row r="609" spans="1:16" ht="31.5" hidden="1" outlineLevel="1" x14ac:dyDescent="0.25">
      <c r="A609" s="301">
        <f>A514</f>
        <v>4</v>
      </c>
      <c r="B609" s="302" t="str">
        <f t="shared" ref="B609:E609" si="368">B514</f>
        <v>Turbine Auxiliary Performance Improvements</v>
      </c>
      <c r="C609" s="301" t="str">
        <f t="shared" si="368"/>
        <v>MERC/CAPEX/20122013/02107</v>
      </c>
      <c r="D609" s="226">
        <f t="shared" si="368"/>
        <v>41281</v>
      </c>
      <c r="E609" s="232">
        <f t="shared" si="368"/>
        <v>20.108999999999998</v>
      </c>
      <c r="F609" s="232">
        <f t="shared" si="332"/>
        <v>0</v>
      </c>
      <c r="G609" s="232">
        <f t="shared" si="333"/>
        <v>0</v>
      </c>
      <c r="H609" s="232">
        <f t="shared" si="334"/>
        <v>0</v>
      </c>
      <c r="I609" s="232">
        <f>'F4.2'!Z39</f>
        <v>0</v>
      </c>
      <c r="J609" s="232">
        <f>'F4.2'!AY39</f>
        <v>0</v>
      </c>
      <c r="K609" s="232"/>
      <c r="L609" s="232"/>
      <c r="M609" s="232">
        <f t="shared" si="340"/>
        <v>0</v>
      </c>
      <c r="N609" s="232">
        <f t="shared" si="336"/>
        <v>0</v>
      </c>
      <c r="O609" s="161">
        <f t="shared" si="337"/>
        <v>0</v>
      </c>
      <c r="P609" s="162">
        <f t="shared" si="338"/>
        <v>0</v>
      </c>
    </row>
    <row r="610" spans="1:16" ht="47.25" hidden="1" outlineLevel="1" x14ac:dyDescent="0.25">
      <c r="A610" s="312">
        <f>A515</f>
        <v>4.0999999999999996</v>
      </c>
      <c r="B610" s="307" t="str">
        <f t="shared" ref="B610:E610" si="369">B515</f>
        <v>Procurement and installation and commissioning of modified upgraded boiler feed pump (Type -200KHI/S) having energy efficient cartridge for unit 2 &amp; 3 , BTPS.</v>
      </c>
      <c r="C610" s="312" t="str">
        <f t="shared" si="369"/>
        <v>MERC/CAPEX/20122013/02107</v>
      </c>
      <c r="D610" s="323">
        <f t="shared" si="369"/>
        <v>41281</v>
      </c>
      <c r="E610" s="310">
        <f t="shared" si="369"/>
        <v>17.47</v>
      </c>
      <c r="F610" s="232">
        <f t="shared" si="332"/>
        <v>8.655683800000002</v>
      </c>
      <c r="G610" s="232">
        <f t="shared" si="333"/>
        <v>8.655683800000002</v>
      </c>
      <c r="H610" s="232">
        <f t="shared" si="334"/>
        <v>0</v>
      </c>
      <c r="I610" s="232">
        <f>'F4.2'!Z40</f>
        <v>0</v>
      </c>
      <c r="J610" s="232">
        <f>'F4.2'!AY40</f>
        <v>0</v>
      </c>
      <c r="K610" s="310"/>
      <c r="L610" s="310"/>
      <c r="M610" s="310">
        <f t="shared" si="340"/>
        <v>0</v>
      </c>
      <c r="N610" s="310">
        <f t="shared" si="336"/>
        <v>0</v>
      </c>
      <c r="O610" s="161">
        <f t="shared" si="337"/>
        <v>0</v>
      </c>
      <c r="P610" s="162">
        <f t="shared" si="338"/>
        <v>0</v>
      </c>
    </row>
    <row r="611" spans="1:16" ht="31.5" hidden="1" outlineLevel="1" x14ac:dyDescent="0.25">
      <c r="A611" s="312">
        <f>A516</f>
        <v>4.2</v>
      </c>
      <c r="B611" s="307" t="str">
        <f t="shared" ref="B611:E611" si="370">B516</f>
        <v>Replacement of brine pumps with modified pumps complete with S.S material in new WTP</v>
      </c>
      <c r="C611" s="312" t="str">
        <f t="shared" si="370"/>
        <v>MERC/CAPEX/20122013/02107</v>
      </c>
      <c r="D611" s="323">
        <f t="shared" si="370"/>
        <v>41281</v>
      </c>
      <c r="E611" s="310">
        <f t="shared" si="370"/>
        <v>1.0289999999999999</v>
      </c>
      <c r="F611" s="232">
        <f t="shared" si="332"/>
        <v>0.30159950000000002</v>
      </c>
      <c r="G611" s="232">
        <f t="shared" si="333"/>
        <v>0.30159950000000002</v>
      </c>
      <c r="H611" s="232">
        <f t="shared" si="334"/>
        <v>0</v>
      </c>
      <c r="I611" s="232">
        <f>'F4.2'!Z41</f>
        <v>0</v>
      </c>
      <c r="J611" s="232">
        <f>'F4.2'!AY41</f>
        <v>0</v>
      </c>
      <c r="K611" s="310"/>
      <c r="L611" s="310"/>
      <c r="M611" s="310">
        <f t="shared" si="340"/>
        <v>0</v>
      </c>
      <c r="N611" s="310">
        <f t="shared" si="336"/>
        <v>0</v>
      </c>
      <c r="O611" s="161">
        <f t="shared" si="337"/>
        <v>0</v>
      </c>
      <c r="P611" s="162">
        <f t="shared" si="338"/>
        <v>0</v>
      </c>
    </row>
    <row r="612" spans="1:16" ht="31.5" hidden="1" outlineLevel="1" x14ac:dyDescent="0.25">
      <c r="A612" s="301"/>
      <c r="B612" s="307" t="str">
        <f t="shared" ref="B612:E612" si="371">B517</f>
        <v>IDC</v>
      </c>
      <c r="C612" s="312" t="str">
        <f t="shared" si="371"/>
        <v>MERC/CAPEX/20122013/02107</v>
      </c>
      <c r="D612" s="323">
        <f t="shared" si="371"/>
        <v>41281</v>
      </c>
      <c r="E612" s="310">
        <f t="shared" si="371"/>
        <v>1.61</v>
      </c>
      <c r="F612" s="232">
        <f t="shared" si="332"/>
        <v>0</v>
      </c>
      <c r="G612" s="232">
        <f t="shared" si="333"/>
        <v>0</v>
      </c>
      <c r="H612" s="232">
        <f t="shared" si="334"/>
        <v>0</v>
      </c>
      <c r="I612" s="232">
        <f>'F4.2'!Z42</f>
        <v>0</v>
      </c>
      <c r="J612" s="232">
        <f>'F4.2'!AY42</f>
        <v>0</v>
      </c>
      <c r="K612" s="310"/>
      <c r="L612" s="310"/>
      <c r="M612" s="310">
        <f t="shared" si="340"/>
        <v>0</v>
      </c>
      <c r="N612" s="310">
        <f t="shared" si="336"/>
        <v>0</v>
      </c>
      <c r="O612" s="161">
        <f t="shared" si="337"/>
        <v>0</v>
      </c>
      <c r="P612" s="162">
        <f t="shared" si="338"/>
        <v>0</v>
      </c>
    </row>
    <row r="613" spans="1:16" ht="47.25" hidden="1" outlineLevel="1" x14ac:dyDescent="0.25">
      <c r="A613" s="301">
        <f>A518</f>
        <v>5</v>
      </c>
      <c r="B613" s="302" t="str">
        <f t="shared" ref="B613:E613" si="372">B518</f>
        <v>Replacement of Platen water wall coils U#2,Super Heater &amp; Platen Super Heater Coils for U#2 and Cold Reheater coils for U#2 &amp; U#3</v>
      </c>
      <c r="C613" s="301" t="str">
        <f t="shared" si="372"/>
        <v>MERC/TECH-1/CAPEX/20142015/006</v>
      </c>
      <c r="D613" s="226">
        <f t="shared" si="372"/>
        <v>41928</v>
      </c>
      <c r="E613" s="232">
        <f t="shared" si="372"/>
        <v>13.692</v>
      </c>
      <c r="F613" s="232">
        <f t="shared" si="332"/>
        <v>0</v>
      </c>
      <c r="G613" s="232">
        <f t="shared" si="333"/>
        <v>0</v>
      </c>
      <c r="H613" s="232">
        <f t="shared" si="334"/>
        <v>0</v>
      </c>
      <c r="I613" s="232">
        <f>'F4.2'!Z43</f>
        <v>0</v>
      </c>
      <c r="J613" s="232">
        <f>'F4.2'!AY43</f>
        <v>0</v>
      </c>
      <c r="K613" s="232"/>
      <c r="L613" s="232"/>
      <c r="M613" s="232">
        <f t="shared" si="340"/>
        <v>0</v>
      </c>
      <c r="N613" s="232">
        <f t="shared" si="336"/>
        <v>0</v>
      </c>
      <c r="O613" s="161">
        <f t="shared" si="337"/>
        <v>0</v>
      </c>
      <c r="P613" s="162">
        <f t="shared" si="338"/>
        <v>0</v>
      </c>
    </row>
    <row r="614" spans="1:16" ht="31.5" hidden="1" outlineLevel="1" x14ac:dyDescent="0.25">
      <c r="A614" s="312">
        <f>A519</f>
        <v>5.0999999999999996</v>
      </c>
      <c r="B614" s="316" t="str">
        <f t="shared" ref="B614:E614" si="373">B519</f>
        <v>Supply &amp; Erection of Platen Water wall coils Assembly from inlet header to outlet header in pent house for Unit No 2</v>
      </c>
      <c r="C614" s="312" t="str">
        <f t="shared" si="373"/>
        <v>MERC/TECH-1/CAPEX/20142015/006</v>
      </c>
      <c r="D614" s="323">
        <f t="shared" si="373"/>
        <v>41928</v>
      </c>
      <c r="E614" s="310">
        <f t="shared" si="373"/>
        <v>1.1040000000000001</v>
      </c>
      <c r="F614" s="232">
        <f t="shared" si="332"/>
        <v>0.54</v>
      </c>
      <c r="G614" s="232">
        <f t="shared" si="333"/>
        <v>0.54</v>
      </c>
      <c r="H614" s="232">
        <f t="shared" si="334"/>
        <v>0</v>
      </c>
      <c r="I614" s="232">
        <f>'F4.2'!Z44</f>
        <v>0</v>
      </c>
      <c r="J614" s="232">
        <f>'F4.2'!AY44</f>
        <v>0</v>
      </c>
      <c r="K614" s="310"/>
      <c r="L614" s="310"/>
      <c r="M614" s="310">
        <f t="shared" si="340"/>
        <v>0</v>
      </c>
      <c r="N614" s="310">
        <f t="shared" si="336"/>
        <v>0</v>
      </c>
      <c r="O614" s="161">
        <f t="shared" si="337"/>
        <v>0</v>
      </c>
      <c r="P614" s="162">
        <f t="shared" si="338"/>
        <v>0</v>
      </c>
    </row>
    <row r="615" spans="1:16" ht="63" hidden="1" outlineLevel="1" x14ac:dyDescent="0.25">
      <c r="A615" s="312">
        <f>A520</f>
        <v>5.2</v>
      </c>
      <c r="B615" s="316" t="str">
        <f t="shared" ref="B615:E615" si="374">B520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615" s="312" t="str">
        <f t="shared" si="374"/>
        <v>MERC/TECH-1/CAPEX/20142015/006</v>
      </c>
      <c r="D615" s="323">
        <f t="shared" si="374"/>
        <v>41928</v>
      </c>
      <c r="E615" s="310">
        <f t="shared" si="374"/>
        <v>5.4770000000000003</v>
      </c>
      <c r="F615" s="232">
        <f t="shared" si="332"/>
        <v>5.4649043000000006</v>
      </c>
      <c r="G615" s="232">
        <f t="shared" si="333"/>
        <v>5.4649043000000006</v>
      </c>
      <c r="H615" s="232">
        <f t="shared" si="334"/>
        <v>0</v>
      </c>
      <c r="I615" s="232">
        <f>'F4.2'!Z45</f>
        <v>0</v>
      </c>
      <c r="J615" s="232">
        <f>'F4.2'!AY45</f>
        <v>0</v>
      </c>
      <c r="K615" s="310"/>
      <c r="L615" s="310"/>
      <c r="M615" s="310">
        <f t="shared" si="340"/>
        <v>0</v>
      </c>
      <c r="N615" s="310">
        <f t="shared" si="336"/>
        <v>0</v>
      </c>
      <c r="O615" s="161">
        <f t="shared" si="337"/>
        <v>0</v>
      </c>
      <c r="P615" s="162">
        <f t="shared" si="338"/>
        <v>0</v>
      </c>
    </row>
    <row r="616" spans="1:16" ht="78.75" hidden="1" outlineLevel="1" x14ac:dyDescent="0.25">
      <c r="A616" s="312">
        <f>A521</f>
        <v>5.3</v>
      </c>
      <c r="B616" s="316" t="str">
        <f t="shared" ref="B616:E616" si="375">B521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616" s="312" t="str">
        <f t="shared" si="375"/>
        <v>MERC/TECH-1/CAPEX/20142015/006</v>
      </c>
      <c r="D616" s="323">
        <f t="shared" si="375"/>
        <v>41928</v>
      </c>
      <c r="E616" s="310">
        <f t="shared" si="375"/>
        <v>2.7109999999999999</v>
      </c>
      <c r="F616" s="232">
        <f t="shared" si="332"/>
        <v>2.6624558</v>
      </c>
      <c r="G616" s="232">
        <f t="shared" si="333"/>
        <v>2.6624558</v>
      </c>
      <c r="H616" s="232">
        <f t="shared" si="334"/>
        <v>0</v>
      </c>
      <c r="I616" s="232">
        <f>'F4.2'!Z46</f>
        <v>0</v>
      </c>
      <c r="J616" s="232">
        <f>'F4.2'!AY46</f>
        <v>0</v>
      </c>
      <c r="K616" s="310"/>
      <c r="L616" s="310"/>
      <c r="M616" s="310">
        <f t="shared" si="340"/>
        <v>0</v>
      </c>
      <c r="N616" s="310">
        <f t="shared" si="336"/>
        <v>0</v>
      </c>
      <c r="O616" s="161">
        <f t="shared" si="337"/>
        <v>0</v>
      </c>
      <c r="P616" s="162">
        <f t="shared" si="338"/>
        <v>0</v>
      </c>
    </row>
    <row r="617" spans="1:16" ht="78.75" hidden="1" outlineLevel="1" x14ac:dyDescent="0.25">
      <c r="A617" s="312">
        <f>A522</f>
        <v>5.4</v>
      </c>
      <c r="B617" s="316" t="str">
        <f t="shared" ref="B617:E617" si="376">B522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617" s="312" t="str">
        <f t="shared" si="376"/>
        <v>MERC/TECH-1/CAPEX/20142015/006</v>
      </c>
      <c r="D617" s="323">
        <f t="shared" si="376"/>
        <v>41928</v>
      </c>
      <c r="E617" s="310">
        <f t="shared" si="376"/>
        <v>2.7109999999999999</v>
      </c>
      <c r="F617" s="232">
        <f t="shared" si="332"/>
        <v>2.3531</v>
      </c>
      <c r="G617" s="232">
        <f t="shared" si="333"/>
        <v>2.3531</v>
      </c>
      <c r="H617" s="232">
        <f t="shared" si="334"/>
        <v>0</v>
      </c>
      <c r="I617" s="232">
        <f>'F4.2'!Z47</f>
        <v>0</v>
      </c>
      <c r="J617" s="232">
        <f>'F4.2'!AY47</f>
        <v>0</v>
      </c>
      <c r="K617" s="310"/>
      <c r="L617" s="310"/>
      <c r="M617" s="310">
        <f t="shared" si="340"/>
        <v>0</v>
      </c>
      <c r="N617" s="310">
        <f t="shared" si="336"/>
        <v>0</v>
      </c>
      <c r="O617" s="161">
        <f t="shared" si="337"/>
        <v>0</v>
      </c>
      <c r="P617" s="162">
        <f t="shared" si="338"/>
        <v>0</v>
      </c>
    </row>
    <row r="618" spans="1:16" ht="31.5" hidden="1" outlineLevel="1" x14ac:dyDescent="0.25">
      <c r="A618" s="301"/>
      <c r="B618" s="316" t="str">
        <f t="shared" ref="B618:E618" si="377">B523</f>
        <v>IDC</v>
      </c>
      <c r="C618" s="312" t="str">
        <f t="shared" si="377"/>
        <v>MERC/TECH-1/CAPEX/20142015/006</v>
      </c>
      <c r="D618" s="323">
        <f t="shared" si="377"/>
        <v>41928</v>
      </c>
      <c r="E618" s="310">
        <f t="shared" si="377"/>
        <v>1.6890000000000001</v>
      </c>
      <c r="F618" s="232">
        <f t="shared" si="332"/>
        <v>0</v>
      </c>
      <c r="G618" s="232">
        <f t="shared" si="333"/>
        <v>0</v>
      </c>
      <c r="H618" s="232">
        <f t="shared" si="334"/>
        <v>0</v>
      </c>
      <c r="I618" s="232">
        <f>'F4.2'!Z48</f>
        <v>0</v>
      </c>
      <c r="J618" s="232">
        <f>'F4.2'!AY48</f>
        <v>0</v>
      </c>
      <c r="K618" s="310"/>
      <c r="L618" s="310"/>
      <c r="M618" s="310">
        <f t="shared" si="340"/>
        <v>0</v>
      </c>
      <c r="N618" s="310">
        <f t="shared" si="336"/>
        <v>0</v>
      </c>
      <c r="O618" s="161">
        <f t="shared" si="337"/>
        <v>0</v>
      </c>
      <c r="P618" s="162">
        <f t="shared" si="338"/>
        <v>0</v>
      </c>
    </row>
    <row r="619" spans="1:16" ht="47.25" hidden="1" outlineLevel="1" x14ac:dyDescent="0.25">
      <c r="A619" s="301">
        <f>A524</f>
        <v>6</v>
      </c>
      <c r="B619" s="302" t="str">
        <f t="shared" ref="B619:E619" si="378">B524</f>
        <v>Boiler Process Improvement by replacement of damaged valves and Boiler Perfm Imp by Air Pre-Heater Up gradation of U#2 &amp; U#3 at BTPS</v>
      </c>
      <c r="C619" s="301" t="str">
        <f t="shared" si="378"/>
        <v>MERC/Tech-1/CAPEX /2014-15/00433</v>
      </c>
      <c r="D619" s="226">
        <f t="shared" si="378"/>
        <v>41792</v>
      </c>
      <c r="E619" s="232">
        <f t="shared" si="378"/>
        <v>17.369999999999997</v>
      </c>
      <c r="F619" s="232">
        <f t="shared" si="332"/>
        <v>0</v>
      </c>
      <c r="G619" s="232">
        <f t="shared" si="333"/>
        <v>0</v>
      </c>
      <c r="H619" s="232">
        <f t="shared" si="334"/>
        <v>0</v>
      </c>
      <c r="I619" s="232">
        <f>'F4.2'!Z49</f>
        <v>0</v>
      </c>
      <c r="J619" s="232">
        <f>'F4.2'!AY49</f>
        <v>0</v>
      </c>
      <c r="K619" s="232"/>
      <c r="L619" s="232"/>
      <c r="M619" s="232">
        <f t="shared" si="340"/>
        <v>0</v>
      </c>
      <c r="N619" s="232">
        <f t="shared" si="336"/>
        <v>0</v>
      </c>
      <c r="O619" s="161">
        <f t="shared" si="337"/>
        <v>0</v>
      </c>
      <c r="P619" s="162">
        <f t="shared" si="338"/>
        <v>0</v>
      </c>
    </row>
    <row r="620" spans="1:16" ht="31.5" hidden="1" outlineLevel="1" x14ac:dyDescent="0.25">
      <c r="A620" s="306">
        <f>A525</f>
        <v>6.1</v>
      </c>
      <c r="B620" s="316" t="str">
        <f t="shared" ref="B620:E620" si="379">B525</f>
        <v>Replacement of boiler outlet valves and damaged valves of units 2 &amp; 3</v>
      </c>
      <c r="C620" s="306" t="str">
        <f t="shared" si="379"/>
        <v>MERC/Tech-1/CAPEX /2014-15/00433</v>
      </c>
      <c r="D620" s="222">
        <f t="shared" si="379"/>
        <v>41792</v>
      </c>
      <c r="E620" s="310">
        <f t="shared" si="379"/>
        <v>2.62</v>
      </c>
      <c r="F620" s="232">
        <f t="shared" si="332"/>
        <v>1.3984000000000001</v>
      </c>
      <c r="G620" s="232">
        <f t="shared" si="333"/>
        <v>1.3984000000000001</v>
      </c>
      <c r="H620" s="232">
        <f t="shared" si="334"/>
        <v>0</v>
      </c>
      <c r="I620" s="232">
        <f>'F4.2'!Z50</f>
        <v>0</v>
      </c>
      <c r="J620" s="232">
        <f>'F4.2'!AY50</f>
        <v>0</v>
      </c>
      <c r="K620" s="310"/>
      <c r="L620" s="310"/>
      <c r="M620" s="310">
        <f t="shared" si="340"/>
        <v>0</v>
      </c>
      <c r="N620" s="310">
        <f t="shared" si="336"/>
        <v>0</v>
      </c>
      <c r="O620" s="161">
        <f t="shared" si="337"/>
        <v>0</v>
      </c>
      <c r="P620" s="162">
        <f t="shared" si="338"/>
        <v>0</v>
      </c>
    </row>
    <row r="621" spans="1:16" ht="31.5" hidden="1" outlineLevel="1" x14ac:dyDescent="0.25">
      <c r="A621" s="306">
        <f>A526</f>
        <v>6.2</v>
      </c>
      <c r="B621" s="316" t="str">
        <f t="shared" ref="B621:E621" si="380">B526</f>
        <v>Air pre heater up gradation of heat exchanger matrix &amp; regenerative dynamic sealing of units 2 &amp; 3</v>
      </c>
      <c r="C621" s="306" t="str">
        <f t="shared" si="380"/>
        <v>MERC/Tech-1/CAPEX /2014-15/00433</v>
      </c>
      <c r="D621" s="222">
        <f t="shared" si="380"/>
        <v>41792</v>
      </c>
      <c r="E621" s="310">
        <f t="shared" si="380"/>
        <v>13.404999999999999</v>
      </c>
      <c r="F621" s="232">
        <f t="shared" si="332"/>
        <v>1.2086276</v>
      </c>
      <c r="G621" s="232">
        <f t="shared" si="333"/>
        <v>1.2086276</v>
      </c>
      <c r="H621" s="232">
        <f t="shared" si="334"/>
        <v>0</v>
      </c>
      <c r="I621" s="232">
        <f>'F4.2'!Z51</f>
        <v>0</v>
      </c>
      <c r="J621" s="232">
        <f>'F4.2'!AY51</f>
        <v>0</v>
      </c>
      <c r="K621" s="310"/>
      <c r="L621" s="310"/>
      <c r="M621" s="310">
        <f t="shared" si="340"/>
        <v>0</v>
      </c>
      <c r="N621" s="310">
        <f t="shared" si="336"/>
        <v>0</v>
      </c>
      <c r="O621" s="161">
        <f t="shared" si="337"/>
        <v>0</v>
      </c>
      <c r="P621" s="162">
        <f t="shared" si="338"/>
        <v>0</v>
      </c>
    </row>
    <row r="622" spans="1:16" ht="31.5" hidden="1" outlineLevel="1" x14ac:dyDescent="0.25">
      <c r="A622" s="306"/>
      <c r="B622" s="316" t="str">
        <f t="shared" ref="B622:E622" si="381">B527</f>
        <v>IDC</v>
      </c>
      <c r="C622" s="306" t="str">
        <f t="shared" si="381"/>
        <v>MERC/Tech-1/CAPEX /2014-15/00433</v>
      </c>
      <c r="D622" s="222">
        <f t="shared" si="381"/>
        <v>41792</v>
      </c>
      <c r="E622" s="310">
        <f t="shared" si="381"/>
        <v>1.345</v>
      </c>
      <c r="F622" s="232">
        <f t="shared" si="332"/>
        <v>0</v>
      </c>
      <c r="G622" s="232">
        <f t="shared" si="333"/>
        <v>0</v>
      </c>
      <c r="H622" s="232">
        <f t="shared" si="334"/>
        <v>0</v>
      </c>
      <c r="I622" s="232">
        <f>'F4.2'!Z52</f>
        <v>0</v>
      </c>
      <c r="J622" s="232">
        <f>'F4.2'!AY52</f>
        <v>0</v>
      </c>
      <c r="K622" s="310"/>
      <c r="L622" s="310"/>
      <c r="M622" s="310">
        <f t="shared" si="340"/>
        <v>0</v>
      </c>
      <c r="N622" s="310">
        <f t="shared" si="336"/>
        <v>0</v>
      </c>
      <c r="O622" s="161">
        <f t="shared" si="337"/>
        <v>0</v>
      </c>
      <c r="P622" s="162">
        <f t="shared" si="338"/>
        <v>0</v>
      </c>
    </row>
    <row r="623" spans="1:16" ht="47.25" hidden="1" outlineLevel="1" x14ac:dyDescent="0.25">
      <c r="A623" s="301">
        <f t="shared" ref="A623:E623" si="382">A528</f>
        <v>8</v>
      </c>
      <c r="B623" s="302" t="str">
        <f t="shared" si="382"/>
        <v>Stack management by procurement of Bulldozer &amp; LOCO and CHP area schemes for performance &amp; unloading improvement</v>
      </c>
      <c r="C623" s="301" t="str">
        <f t="shared" si="382"/>
        <v>MERC/CAPEX/20162017/01426</v>
      </c>
      <c r="D623" s="226">
        <f t="shared" si="382"/>
        <v>42768</v>
      </c>
      <c r="E623" s="232">
        <f t="shared" si="382"/>
        <v>2.0930578512396689</v>
      </c>
      <c r="F623" s="232">
        <f t="shared" si="332"/>
        <v>0</v>
      </c>
      <c r="G623" s="232">
        <f t="shared" si="333"/>
        <v>0</v>
      </c>
      <c r="H623" s="232">
        <f t="shared" si="334"/>
        <v>0</v>
      </c>
      <c r="I623" s="232">
        <f>'F4.2'!Z53</f>
        <v>0</v>
      </c>
      <c r="J623" s="232">
        <f>'F4.2'!AY53</f>
        <v>0</v>
      </c>
      <c r="K623" s="232"/>
      <c r="L623" s="232"/>
      <c r="M623" s="232">
        <f t="shared" si="340"/>
        <v>0</v>
      </c>
      <c r="N623" s="232">
        <f t="shared" si="336"/>
        <v>0</v>
      </c>
      <c r="O623" s="161">
        <f t="shared" si="337"/>
        <v>0</v>
      </c>
      <c r="P623" s="162">
        <f t="shared" si="338"/>
        <v>0</v>
      </c>
    </row>
    <row r="624" spans="1:16" ht="31.5" hidden="1" outlineLevel="1" x14ac:dyDescent="0.25">
      <c r="A624" s="306">
        <f t="shared" ref="A624:E624" si="383">A529</f>
        <v>8.1</v>
      </c>
      <c r="B624" s="316" t="str">
        <f t="shared" si="383"/>
        <v>Procurement of Locomotive 800 HP (2 No.’s)</v>
      </c>
      <c r="C624" s="306" t="str">
        <f t="shared" si="383"/>
        <v>MERC/CAPEX/20162017/01426</v>
      </c>
      <c r="D624" s="222">
        <f t="shared" si="383"/>
        <v>42768</v>
      </c>
      <c r="E624" s="310">
        <f t="shared" si="383"/>
        <v>1.0395867768595042</v>
      </c>
      <c r="F624" s="232">
        <f t="shared" si="332"/>
        <v>1.0134768000000001</v>
      </c>
      <c r="G624" s="232">
        <f t="shared" si="333"/>
        <v>1.0134768000000001</v>
      </c>
      <c r="H624" s="232">
        <f t="shared" si="334"/>
        <v>0</v>
      </c>
      <c r="I624" s="232">
        <f>'F4.2'!Z54</f>
        <v>0</v>
      </c>
      <c r="J624" s="232">
        <f>'F4.2'!AY54</f>
        <v>0</v>
      </c>
      <c r="K624" s="310"/>
      <c r="L624" s="310"/>
      <c r="M624" s="310">
        <f t="shared" si="340"/>
        <v>0</v>
      </c>
      <c r="N624" s="310">
        <f t="shared" si="336"/>
        <v>0</v>
      </c>
      <c r="O624" s="161">
        <f t="shared" si="337"/>
        <v>0</v>
      </c>
      <c r="P624" s="162">
        <f t="shared" si="338"/>
        <v>0</v>
      </c>
    </row>
    <row r="625" spans="1:16" ht="31.5" hidden="1" outlineLevel="1" x14ac:dyDescent="0.25">
      <c r="A625" s="306">
        <f t="shared" ref="A625:E625" si="384">A530</f>
        <v>8.1999999999999993</v>
      </c>
      <c r="B625" s="316" t="str">
        <f t="shared" si="384"/>
        <v>Procurement of 2 No’s of Bulldozer Model D-155(2 No.’s)</v>
      </c>
      <c r="C625" s="306" t="str">
        <f t="shared" si="384"/>
        <v>MERC/CAPEX/20162017/01426</v>
      </c>
      <c r="D625" s="222">
        <f t="shared" si="384"/>
        <v>42768</v>
      </c>
      <c r="E625" s="310">
        <f t="shared" si="384"/>
        <v>0.5380165289256198</v>
      </c>
      <c r="F625" s="232">
        <f t="shared" si="332"/>
        <v>0.72968922148760329</v>
      </c>
      <c r="G625" s="232">
        <f t="shared" si="333"/>
        <v>0.72968922148760329</v>
      </c>
      <c r="H625" s="232">
        <f t="shared" si="334"/>
        <v>0</v>
      </c>
      <c r="I625" s="232">
        <f>'F4.2'!Z55</f>
        <v>0</v>
      </c>
      <c r="J625" s="232">
        <f>'F4.2'!AY55</f>
        <v>0</v>
      </c>
      <c r="K625" s="310"/>
      <c r="L625" s="310"/>
      <c r="M625" s="310">
        <f t="shared" si="340"/>
        <v>0</v>
      </c>
      <c r="N625" s="310">
        <f t="shared" si="336"/>
        <v>0</v>
      </c>
      <c r="O625" s="161">
        <f t="shared" si="337"/>
        <v>0</v>
      </c>
      <c r="P625" s="162">
        <f t="shared" si="338"/>
        <v>0</v>
      </c>
    </row>
    <row r="626" spans="1:16" ht="31.5" hidden="1" outlineLevel="1" x14ac:dyDescent="0.25">
      <c r="A626" s="306">
        <f t="shared" ref="A626:E626" si="385">A531</f>
        <v>8.3000000000000007</v>
      </c>
      <c r="B626" s="316" t="str">
        <f t="shared" si="385"/>
        <v>Modification below primary crusher chutes 15A/B &amp; Conv.02</v>
      </c>
      <c r="C626" s="306" t="str">
        <f t="shared" si="385"/>
        <v>MERC/CAPEX/20162017/01426</v>
      </c>
      <c r="D626" s="222">
        <f t="shared" si="385"/>
        <v>42768</v>
      </c>
      <c r="E626" s="310">
        <f t="shared" si="385"/>
        <v>9.0247933884297526E-2</v>
      </c>
      <c r="F626" s="232">
        <f t="shared" si="332"/>
        <v>7.9869421487603301E-2</v>
      </c>
      <c r="G626" s="232">
        <f t="shared" si="333"/>
        <v>7.9869421487603301E-2</v>
      </c>
      <c r="H626" s="232">
        <f t="shared" si="334"/>
        <v>0</v>
      </c>
      <c r="I626" s="232">
        <f>'F4.2'!Z56</f>
        <v>0</v>
      </c>
      <c r="J626" s="232">
        <f>'F4.2'!AY56</f>
        <v>0</v>
      </c>
      <c r="K626" s="310"/>
      <c r="L626" s="310"/>
      <c r="M626" s="310">
        <f t="shared" si="340"/>
        <v>0</v>
      </c>
      <c r="N626" s="310">
        <f t="shared" si="336"/>
        <v>0</v>
      </c>
      <c r="O626" s="161">
        <f t="shared" si="337"/>
        <v>0</v>
      </c>
      <c r="P626" s="162">
        <f t="shared" si="338"/>
        <v>0</v>
      </c>
    </row>
    <row r="627" spans="1:16" ht="31.5" hidden="1" outlineLevel="1" x14ac:dyDescent="0.25">
      <c r="A627" s="306">
        <f t="shared" ref="A627:E627" si="386">A532</f>
        <v>8.4</v>
      </c>
      <c r="B627" s="316" t="str">
        <f t="shared" si="386"/>
        <v>New helical gear box for various conveyors</v>
      </c>
      <c r="C627" s="306" t="str">
        <f t="shared" si="386"/>
        <v>MERC/CAPEX/20162017/01426</v>
      </c>
      <c r="D627" s="222">
        <f t="shared" si="386"/>
        <v>42768</v>
      </c>
      <c r="E627" s="310">
        <f t="shared" si="386"/>
        <v>0.16661157024793388</v>
      </c>
      <c r="F627" s="232">
        <f t="shared" si="332"/>
        <v>0</v>
      </c>
      <c r="G627" s="232">
        <f t="shared" si="333"/>
        <v>0</v>
      </c>
      <c r="H627" s="232">
        <f t="shared" si="334"/>
        <v>0</v>
      </c>
      <c r="I627" s="232">
        <f>'F4.2'!Z57</f>
        <v>0</v>
      </c>
      <c r="J627" s="232">
        <f>'F4.2'!AY57</f>
        <v>0</v>
      </c>
      <c r="K627" s="310"/>
      <c r="L627" s="310"/>
      <c r="M627" s="310">
        <f t="shared" si="340"/>
        <v>0</v>
      </c>
      <c r="N627" s="310">
        <f t="shared" si="336"/>
        <v>0</v>
      </c>
      <c r="O627" s="161">
        <f t="shared" si="337"/>
        <v>0</v>
      </c>
      <c r="P627" s="162">
        <f t="shared" si="338"/>
        <v>0</v>
      </c>
    </row>
    <row r="628" spans="1:16" ht="31.5" hidden="1" outlineLevel="1" x14ac:dyDescent="0.25">
      <c r="A628" s="306">
        <f t="shared" ref="A628:E628" si="387">A533</f>
        <v>8.5</v>
      </c>
      <c r="B628" s="316" t="str">
        <f t="shared" si="387"/>
        <v xml:space="preserve">Procurement of Elecon Make Ring Granulator Type TK-09-38B </v>
      </c>
      <c r="C628" s="306" t="str">
        <f t="shared" si="387"/>
        <v>MERC/CAPEX/20162017/01426</v>
      </c>
      <c r="D628" s="222">
        <f t="shared" si="387"/>
        <v>42768</v>
      </c>
      <c r="E628" s="310">
        <f t="shared" si="387"/>
        <v>0.11280991735537189</v>
      </c>
      <c r="F628" s="232">
        <f t="shared" si="332"/>
        <v>0</v>
      </c>
      <c r="G628" s="232">
        <f t="shared" si="333"/>
        <v>0</v>
      </c>
      <c r="H628" s="232">
        <f t="shared" si="334"/>
        <v>0</v>
      </c>
      <c r="I628" s="232">
        <f>'F4.2'!Z58</f>
        <v>0</v>
      </c>
      <c r="J628" s="232">
        <f>'F4.2'!AY58</f>
        <v>0</v>
      </c>
      <c r="K628" s="310"/>
      <c r="L628" s="310"/>
      <c r="M628" s="310">
        <f t="shared" si="340"/>
        <v>0</v>
      </c>
      <c r="N628" s="310">
        <f t="shared" si="336"/>
        <v>0</v>
      </c>
      <c r="O628" s="161">
        <f t="shared" si="337"/>
        <v>0</v>
      </c>
      <c r="P628" s="162">
        <f t="shared" si="338"/>
        <v>0</v>
      </c>
    </row>
    <row r="629" spans="1:16" ht="31.5" hidden="1" outlineLevel="1" x14ac:dyDescent="0.25">
      <c r="A629" s="306">
        <f t="shared" ref="A629:E629" si="388">A534</f>
        <v>8.6</v>
      </c>
      <c r="B629" s="316" t="str">
        <f t="shared" si="388"/>
        <v>Procurement of Elecon Make Ring Granulator Type TK6 32B Ring Granulator</v>
      </c>
      <c r="C629" s="306" t="str">
        <f t="shared" si="388"/>
        <v>MERC/CAPEX/20162017/01426</v>
      </c>
      <c r="D629" s="222">
        <f t="shared" si="388"/>
        <v>42768</v>
      </c>
      <c r="E629" s="310">
        <f t="shared" si="388"/>
        <v>7.1157024793388424E-2</v>
      </c>
      <c r="F629" s="232">
        <f t="shared" si="332"/>
        <v>0</v>
      </c>
      <c r="G629" s="232">
        <f t="shared" si="333"/>
        <v>0</v>
      </c>
      <c r="H629" s="232">
        <f t="shared" si="334"/>
        <v>0</v>
      </c>
      <c r="I629" s="232">
        <f>'F4.2'!Z59</f>
        <v>0</v>
      </c>
      <c r="J629" s="232">
        <f>'F4.2'!AY59</f>
        <v>0</v>
      </c>
      <c r="K629" s="310"/>
      <c r="L629" s="310"/>
      <c r="M629" s="310">
        <f t="shared" si="340"/>
        <v>0</v>
      </c>
      <c r="N629" s="310">
        <f t="shared" si="336"/>
        <v>0</v>
      </c>
      <c r="O629" s="161">
        <f t="shared" si="337"/>
        <v>0</v>
      </c>
      <c r="P629" s="162">
        <f t="shared" si="338"/>
        <v>0</v>
      </c>
    </row>
    <row r="630" spans="1:16" ht="31.5" hidden="1" outlineLevel="1" x14ac:dyDescent="0.25">
      <c r="A630" s="306"/>
      <c r="B630" s="316" t="str">
        <f t="shared" ref="B630:E630" si="389">B535</f>
        <v>IDC</v>
      </c>
      <c r="C630" s="306" t="str">
        <f t="shared" si="389"/>
        <v>MERC/CAPEX/20162017/01426</v>
      </c>
      <c r="D630" s="222">
        <f t="shared" si="389"/>
        <v>42768</v>
      </c>
      <c r="E630" s="310">
        <f t="shared" si="389"/>
        <v>7.4628099173553716E-2</v>
      </c>
      <c r="F630" s="232">
        <f t="shared" si="332"/>
        <v>0</v>
      </c>
      <c r="G630" s="232">
        <f t="shared" si="333"/>
        <v>0</v>
      </c>
      <c r="H630" s="232">
        <f t="shared" si="334"/>
        <v>0</v>
      </c>
      <c r="I630" s="232">
        <f>'F4.2'!Z60</f>
        <v>0</v>
      </c>
      <c r="J630" s="232">
        <f>'F4.2'!AY60</f>
        <v>0</v>
      </c>
      <c r="K630" s="310"/>
      <c r="L630" s="310"/>
      <c r="M630" s="310">
        <f t="shared" si="340"/>
        <v>0</v>
      </c>
      <c r="N630" s="310">
        <f t="shared" si="336"/>
        <v>0</v>
      </c>
      <c r="O630" s="161">
        <f t="shared" si="337"/>
        <v>0</v>
      </c>
      <c r="P630" s="162">
        <f t="shared" si="338"/>
        <v>0</v>
      </c>
    </row>
    <row r="631" spans="1:16" ht="47.25" hidden="1" outlineLevel="1" x14ac:dyDescent="0.25">
      <c r="A631" s="301">
        <f>A536</f>
        <v>14</v>
      </c>
      <c r="B631" s="302" t="str">
        <f t="shared" ref="B631:E631" si="390">B536</f>
        <v>Upgradation of Symphony Harmony DCS, 220V 1285 AH Battery &amp; Charger and Replacement of 6.6 kV HT MOCB by VCB at BTPS, Bhusawal</v>
      </c>
      <c r="C631" s="301" t="str">
        <f t="shared" si="390"/>
        <v>MERC/CAPEX/2019-2020/915</v>
      </c>
      <c r="D631" s="226">
        <f t="shared" si="390"/>
        <v>43760</v>
      </c>
      <c r="E631" s="232">
        <f t="shared" si="390"/>
        <v>13.72861</v>
      </c>
      <c r="F631" s="232">
        <f t="shared" si="332"/>
        <v>0</v>
      </c>
      <c r="G631" s="232">
        <f t="shared" si="333"/>
        <v>0</v>
      </c>
      <c r="H631" s="232">
        <f t="shared" si="334"/>
        <v>0</v>
      </c>
      <c r="I631" s="232">
        <f>'F4.2'!Z61</f>
        <v>0</v>
      </c>
      <c r="J631" s="232">
        <f>'F4.2'!AY61</f>
        <v>0</v>
      </c>
      <c r="K631" s="232"/>
      <c r="L631" s="232"/>
      <c r="M631" s="232">
        <f t="shared" si="340"/>
        <v>0</v>
      </c>
      <c r="N631" s="232">
        <f t="shared" si="336"/>
        <v>0</v>
      </c>
      <c r="O631" s="161">
        <f t="shared" si="337"/>
        <v>0</v>
      </c>
      <c r="P631" s="162">
        <f t="shared" si="338"/>
        <v>0</v>
      </c>
    </row>
    <row r="632" spans="1:16" ht="31.5" hidden="1" outlineLevel="1" x14ac:dyDescent="0.25">
      <c r="A632" s="306">
        <f>A537</f>
        <v>14.1</v>
      </c>
      <c r="B632" s="316" t="str">
        <f t="shared" ref="B632:E632" si="391">B537</f>
        <v>HMI Up-gradation of Symphony Harmony DCS Unit-3, 210MW, BTPS.</v>
      </c>
      <c r="C632" s="306" t="str">
        <f t="shared" si="391"/>
        <v>MERC/CAPEX/2019-2020/915</v>
      </c>
      <c r="D632" s="222">
        <f t="shared" si="391"/>
        <v>43760</v>
      </c>
      <c r="E632" s="324">
        <f t="shared" si="391"/>
        <v>5.54</v>
      </c>
      <c r="F632" s="232">
        <f t="shared" si="332"/>
        <v>5.54</v>
      </c>
      <c r="G632" s="232">
        <f t="shared" si="333"/>
        <v>5.54</v>
      </c>
      <c r="H632" s="232">
        <f t="shared" si="334"/>
        <v>0</v>
      </c>
      <c r="I632" s="232">
        <f>'F4.2'!Z62</f>
        <v>0</v>
      </c>
      <c r="J632" s="232">
        <f>'F4.2'!AY62</f>
        <v>0</v>
      </c>
      <c r="K632" s="324"/>
      <c r="L632" s="324"/>
      <c r="M632" s="324">
        <f t="shared" si="340"/>
        <v>0</v>
      </c>
      <c r="N632" s="324">
        <f t="shared" si="336"/>
        <v>0</v>
      </c>
      <c r="O632" s="161">
        <f t="shared" si="337"/>
        <v>0</v>
      </c>
      <c r="P632" s="162">
        <f t="shared" si="338"/>
        <v>0</v>
      </c>
    </row>
    <row r="633" spans="1:16" ht="47.25" hidden="1" outlineLevel="1" x14ac:dyDescent="0.25">
      <c r="A633" s="306">
        <f>A538</f>
        <v>14.2</v>
      </c>
      <c r="B633" s="316" t="str">
        <f t="shared" ref="B633:E633" si="392">B538</f>
        <v>Supply, erection, commissioning and site testing of Plante 220V DC, 1285 AH, Station Battery Set and charging equipment for 1285 AH Plante battery for Unit 3.</v>
      </c>
      <c r="C633" s="306" t="str">
        <f t="shared" si="392"/>
        <v>MERC/CAPEX/2019-2020/915</v>
      </c>
      <c r="D633" s="222">
        <f t="shared" si="392"/>
        <v>43760</v>
      </c>
      <c r="E633" s="324">
        <f t="shared" si="392"/>
        <v>1.71861</v>
      </c>
      <c r="F633" s="232">
        <f t="shared" si="332"/>
        <v>1.71861</v>
      </c>
      <c r="G633" s="232">
        <f t="shared" si="333"/>
        <v>1.71861</v>
      </c>
      <c r="H633" s="232">
        <f t="shared" si="334"/>
        <v>0</v>
      </c>
      <c r="I633" s="232">
        <f>'F4.2'!Z63</f>
        <v>0</v>
      </c>
      <c r="J633" s="232">
        <f>'F4.2'!AY63</f>
        <v>0</v>
      </c>
      <c r="K633" s="324"/>
      <c r="L633" s="324"/>
      <c r="M633" s="324">
        <f t="shared" si="340"/>
        <v>0</v>
      </c>
      <c r="N633" s="324">
        <f t="shared" si="336"/>
        <v>0</v>
      </c>
      <c r="O633" s="161">
        <f t="shared" si="337"/>
        <v>0</v>
      </c>
      <c r="P633" s="162">
        <f t="shared" si="338"/>
        <v>0</v>
      </c>
    </row>
    <row r="634" spans="1:16" ht="31.5" hidden="1" outlineLevel="1" x14ac:dyDescent="0.25">
      <c r="A634" s="306">
        <f>A539</f>
        <v>14.3</v>
      </c>
      <c r="B634" s="316" t="str">
        <f t="shared" ref="B634:E634" si="393">B539</f>
        <v>Retrofitting of 6.6 kv breakers of unit -3 along without door plant boards by vacuum circuit breakers.</v>
      </c>
      <c r="C634" s="306" t="str">
        <f t="shared" si="393"/>
        <v>MERC/CAPEX/2019-2020/915</v>
      </c>
      <c r="D634" s="222">
        <f t="shared" si="393"/>
        <v>43760</v>
      </c>
      <c r="E634" s="324">
        <f t="shared" si="393"/>
        <v>6.47</v>
      </c>
      <c r="F634" s="232">
        <f t="shared" si="332"/>
        <v>6.1082700000000001</v>
      </c>
      <c r="G634" s="232">
        <f t="shared" si="333"/>
        <v>6.1082700000000001</v>
      </c>
      <c r="H634" s="232">
        <f t="shared" si="334"/>
        <v>0</v>
      </c>
      <c r="I634" s="232">
        <f>'F4.2'!Z64</f>
        <v>0</v>
      </c>
      <c r="J634" s="232">
        <f>'F4.2'!AY64</f>
        <v>0</v>
      </c>
      <c r="K634" s="324"/>
      <c r="L634" s="324"/>
      <c r="M634" s="324">
        <f t="shared" si="340"/>
        <v>0</v>
      </c>
      <c r="N634" s="324">
        <f t="shared" si="336"/>
        <v>0</v>
      </c>
      <c r="O634" s="161">
        <f t="shared" si="337"/>
        <v>0</v>
      </c>
      <c r="P634" s="162">
        <f t="shared" si="338"/>
        <v>0</v>
      </c>
    </row>
    <row r="635" spans="1:16" ht="15.75" hidden="1" outlineLevel="1" x14ac:dyDescent="0.25">
      <c r="A635" s="306"/>
      <c r="B635" s="316" t="str">
        <f t="shared" ref="B635:E635" si="394">B540</f>
        <v>IDC</v>
      </c>
      <c r="C635" s="306" t="str">
        <f t="shared" si="394"/>
        <v>MERC/CAPEX/2019-2020/915</v>
      </c>
      <c r="D635" s="222">
        <f t="shared" si="394"/>
        <v>43760</v>
      </c>
      <c r="E635" s="324">
        <f t="shared" si="394"/>
        <v>0</v>
      </c>
      <c r="F635" s="232">
        <f t="shared" si="332"/>
        <v>0</v>
      </c>
      <c r="G635" s="232">
        <f t="shared" si="333"/>
        <v>0</v>
      </c>
      <c r="H635" s="232">
        <f t="shared" si="334"/>
        <v>0</v>
      </c>
      <c r="I635" s="232">
        <f>'F4.2'!Z65</f>
        <v>0</v>
      </c>
      <c r="J635" s="232">
        <f>'F4.2'!AY65</f>
        <v>0</v>
      </c>
      <c r="K635" s="324"/>
      <c r="L635" s="324"/>
      <c r="M635" s="324">
        <f t="shared" si="340"/>
        <v>0</v>
      </c>
      <c r="N635" s="324">
        <f t="shared" si="336"/>
        <v>0</v>
      </c>
      <c r="O635" s="161">
        <f t="shared" si="337"/>
        <v>0</v>
      </c>
      <c r="P635" s="162">
        <f t="shared" si="338"/>
        <v>0</v>
      </c>
    </row>
    <row r="636" spans="1:16" ht="47.25" hidden="1" outlineLevel="1" x14ac:dyDescent="0.25">
      <c r="A636" s="301" t="str">
        <f t="shared" ref="A636:E636" si="395">A541</f>
        <v>HO
DPR-5</v>
      </c>
      <c r="B636" s="302" t="str">
        <f t="shared" si="395"/>
        <v>Procurement of energy efficient HT motors at Bhusawal TPS, Koradi TPS, Chandrapur TPS, khaperkheda TPS, Parli TPS &amp; Paras TPS as insurance spares</v>
      </c>
      <c r="C636" s="301" t="str">
        <f t="shared" si="395"/>
        <v>MERC/TECH 1/CAPEX/20142015/01218</v>
      </c>
      <c r="D636" s="226">
        <f t="shared" si="395"/>
        <v>41968</v>
      </c>
      <c r="E636" s="232">
        <f t="shared" si="395"/>
        <v>1.91</v>
      </c>
      <c r="F636" s="232">
        <f t="shared" si="332"/>
        <v>0</v>
      </c>
      <c r="G636" s="232">
        <f t="shared" si="333"/>
        <v>0</v>
      </c>
      <c r="H636" s="232">
        <f t="shared" si="334"/>
        <v>0</v>
      </c>
      <c r="I636" s="232">
        <f>'F4.2'!Z66</f>
        <v>0</v>
      </c>
      <c r="J636" s="232">
        <f>'F4.2'!AY66</f>
        <v>0</v>
      </c>
      <c r="K636" s="325"/>
      <c r="L636" s="325"/>
      <c r="M636" s="325">
        <f t="shared" si="340"/>
        <v>0</v>
      </c>
      <c r="N636" s="325">
        <f t="shared" si="336"/>
        <v>0</v>
      </c>
      <c r="O636" s="161">
        <f t="shared" si="337"/>
        <v>0</v>
      </c>
      <c r="P636" s="162">
        <f t="shared" si="338"/>
        <v>0</v>
      </c>
    </row>
    <row r="637" spans="1:16" ht="31.5" hidden="1" outlineLevel="1" x14ac:dyDescent="0.25">
      <c r="A637" s="312" t="str">
        <f t="shared" ref="A637:E637" si="396">A542</f>
        <v>HO
DPR 5.1</v>
      </c>
      <c r="B637" s="320" t="str">
        <f t="shared" si="396"/>
        <v>Bhusawal: Procurement of HT motors (Coal Mill/CEP/CWP) for U-3</v>
      </c>
      <c r="C637" s="312" t="str">
        <f t="shared" si="396"/>
        <v>MERC/TECH 1/CAPEX/20142015/01218</v>
      </c>
      <c r="D637" s="323">
        <f t="shared" si="396"/>
        <v>41968</v>
      </c>
      <c r="E637" s="322">
        <f t="shared" si="396"/>
        <v>1.91</v>
      </c>
      <c r="F637" s="232">
        <f t="shared" si="332"/>
        <v>0.69702600000000003</v>
      </c>
      <c r="G637" s="232">
        <f t="shared" si="333"/>
        <v>0.69702600000000003</v>
      </c>
      <c r="H637" s="232">
        <f t="shared" si="334"/>
        <v>0</v>
      </c>
      <c r="I637" s="232">
        <f>'F4.2'!Z67</f>
        <v>0</v>
      </c>
      <c r="J637" s="232">
        <f>'F4.2'!AY67</f>
        <v>0</v>
      </c>
      <c r="K637" s="322"/>
      <c r="L637" s="322"/>
      <c r="M637" s="322">
        <f t="shared" si="340"/>
        <v>0</v>
      </c>
      <c r="N637" s="322">
        <f t="shared" si="336"/>
        <v>0</v>
      </c>
      <c r="O637" s="161">
        <f t="shared" si="337"/>
        <v>0</v>
      </c>
      <c r="P637" s="162">
        <f t="shared" si="338"/>
        <v>0</v>
      </c>
    </row>
    <row r="638" spans="1:16" ht="47.25" hidden="1" outlineLevel="1" x14ac:dyDescent="0.25">
      <c r="A638" s="301" t="str">
        <f t="shared" ref="A638:E638" si="397">A543</f>
        <v>HO
DPR 6</v>
      </c>
      <c r="B638" s="302" t="str">
        <f t="shared" si="397"/>
        <v>Supply, Installation, Commissioning and Operation &amp; Maintenance Services of Continuous Ambient Air Quality Monitoring Stations (CAAQMS) at various TPS</v>
      </c>
      <c r="C638" s="301" t="str">
        <f t="shared" si="397"/>
        <v>MERC/CAPEX/20162017/00423</v>
      </c>
      <c r="D638" s="226">
        <f t="shared" si="397"/>
        <v>42585</v>
      </c>
      <c r="E638" s="232">
        <f t="shared" si="397"/>
        <v>1.3257526714285714</v>
      </c>
      <c r="F638" s="232">
        <f t="shared" si="332"/>
        <v>0</v>
      </c>
      <c r="G638" s="232">
        <f t="shared" si="333"/>
        <v>0</v>
      </c>
      <c r="H638" s="232">
        <f t="shared" si="334"/>
        <v>0</v>
      </c>
      <c r="I638" s="232">
        <f>'F4.2'!Z68</f>
        <v>0</v>
      </c>
      <c r="J638" s="232">
        <f>'F4.2'!AY68</f>
        <v>0</v>
      </c>
      <c r="K638" s="325"/>
      <c r="L638" s="325"/>
      <c r="M638" s="325">
        <f t="shared" si="340"/>
        <v>0</v>
      </c>
      <c r="N638" s="325">
        <f t="shared" si="336"/>
        <v>0</v>
      </c>
      <c r="O638" s="161">
        <f t="shared" si="337"/>
        <v>0</v>
      </c>
      <c r="P638" s="162">
        <f t="shared" si="338"/>
        <v>0</v>
      </c>
    </row>
    <row r="639" spans="1:16" ht="31.5" hidden="1" outlineLevel="1" x14ac:dyDescent="0.25">
      <c r="A639" s="312" t="str">
        <f t="shared" ref="A639:E639" si="398">A544</f>
        <v>HO
DPR 6.1</v>
      </c>
      <c r="B639" s="320" t="str">
        <f t="shared" si="398"/>
        <v>Bhusawal: Unit 2-3 (1 Nos.)</v>
      </c>
      <c r="C639" s="312" t="str">
        <f t="shared" si="398"/>
        <v>MERC/CAPEX/20162017/00423</v>
      </c>
      <c r="D639" s="326">
        <f t="shared" si="398"/>
        <v>42585</v>
      </c>
      <c r="E639" s="322">
        <f t="shared" si="398"/>
        <v>1.3257526714285714</v>
      </c>
      <c r="F639" s="232">
        <f t="shared" si="332"/>
        <v>0.9383999666666667</v>
      </c>
      <c r="G639" s="232">
        <f t="shared" si="333"/>
        <v>0.9383999666666667</v>
      </c>
      <c r="H639" s="232">
        <f t="shared" si="334"/>
        <v>0</v>
      </c>
      <c r="I639" s="232">
        <f>'F4.2'!Z69</f>
        <v>0</v>
      </c>
      <c r="J639" s="232">
        <f>'F4.2'!AY69</f>
        <v>0</v>
      </c>
      <c r="K639" s="322"/>
      <c r="L639" s="322"/>
      <c r="M639" s="322">
        <f t="shared" si="340"/>
        <v>0</v>
      </c>
      <c r="N639" s="322">
        <f t="shared" si="336"/>
        <v>0</v>
      </c>
      <c r="O639" s="161">
        <f t="shared" si="337"/>
        <v>0</v>
      </c>
      <c r="P639" s="162">
        <f t="shared" si="338"/>
        <v>0</v>
      </c>
    </row>
    <row r="640" spans="1:16" ht="31.5" hidden="1" outlineLevel="1" x14ac:dyDescent="0.25">
      <c r="A640" s="301" t="str">
        <f t="shared" ref="A640:E640" si="399">A545</f>
        <v>HO
DPR 7</v>
      </c>
      <c r="B640" s="302" t="str">
        <f t="shared" si="399"/>
        <v>Installation of Real Time Online Coal-Ash Analyzer at various TPS</v>
      </c>
      <c r="C640" s="301" t="str">
        <f t="shared" si="399"/>
        <v>MERC/CAPEX/20162017/00774</v>
      </c>
      <c r="D640" s="226">
        <f t="shared" si="399"/>
        <v>42643</v>
      </c>
      <c r="E640" s="232">
        <f t="shared" si="399"/>
        <v>0</v>
      </c>
      <c r="F640" s="232">
        <f t="shared" si="332"/>
        <v>0</v>
      </c>
      <c r="G640" s="232">
        <f t="shared" si="333"/>
        <v>0</v>
      </c>
      <c r="H640" s="232">
        <f t="shared" si="334"/>
        <v>0</v>
      </c>
      <c r="I640" s="232">
        <f>'F4.2'!Z70</f>
        <v>0</v>
      </c>
      <c r="J640" s="232">
        <f>'F4.2'!AY70</f>
        <v>0</v>
      </c>
      <c r="K640" s="325"/>
      <c r="L640" s="325"/>
      <c r="M640" s="325">
        <f t="shared" si="340"/>
        <v>0</v>
      </c>
      <c r="N640" s="325">
        <f t="shared" si="336"/>
        <v>0</v>
      </c>
      <c r="O640" s="161">
        <f t="shared" si="337"/>
        <v>0</v>
      </c>
      <c r="P640" s="162">
        <f t="shared" si="338"/>
        <v>0</v>
      </c>
    </row>
    <row r="641" spans="1:16" ht="31.5" hidden="1" outlineLevel="1" x14ac:dyDescent="0.25">
      <c r="A641" s="312" t="str">
        <f t="shared" ref="A641:E641" si="400">A546</f>
        <v>HO
DPR 7.1</v>
      </c>
      <c r="B641" s="320" t="str">
        <f t="shared" si="400"/>
        <v>Bhusawal: Unit 2-3</v>
      </c>
      <c r="C641" s="312" t="str">
        <f t="shared" si="400"/>
        <v>MERC/CAPEX/20162017/00774</v>
      </c>
      <c r="D641" s="326">
        <f t="shared" si="400"/>
        <v>42643</v>
      </c>
      <c r="E641" s="322">
        <f t="shared" si="400"/>
        <v>0</v>
      </c>
      <c r="F641" s="232">
        <f t="shared" si="332"/>
        <v>0</v>
      </c>
      <c r="G641" s="232">
        <f t="shared" si="333"/>
        <v>0</v>
      </c>
      <c r="H641" s="232">
        <f t="shared" si="334"/>
        <v>0</v>
      </c>
      <c r="I641" s="232">
        <f>'F4.2'!Z71</f>
        <v>0</v>
      </c>
      <c r="J641" s="232">
        <f>'F4.2'!AY71</f>
        <v>0</v>
      </c>
      <c r="K641" s="322"/>
      <c r="L641" s="322"/>
      <c r="M641" s="322">
        <f t="shared" si="340"/>
        <v>0</v>
      </c>
      <c r="N641" s="322">
        <f t="shared" si="336"/>
        <v>0</v>
      </c>
      <c r="O641" s="161">
        <f t="shared" si="337"/>
        <v>0</v>
      </c>
      <c r="P641" s="162">
        <f t="shared" si="338"/>
        <v>0</v>
      </c>
    </row>
    <row r="642" spans="1:16" ht="31.5" hidden="1" outlineLevel="1" x14ac:dyDescent="0.25">
      <c r="A642" s="179" t="str">
        <f t="shared" ref="A642:E642" si="401">A547</f>
        <v>HO
DPR 13</v>
      </c>
      <c r="B642" s="180" t="str">
        <f t="shared" si="401"/>
        <v>Construction of new Administrative Building for Mahagenco at Vidyut Bhawan, Katol Road, Nagpur</v>
      </c>
      <c r="C642" s="43" t="str">
        <f t="shared" si="401"/>
        <v>MERC/CAPEX/2021-2022/MSPGCL/063</v>
      </c>
      <c r="D642" s="150">
        <f t="shared" si="401"/>
        <v>44604</v>
      </c>
      <c r="E642" s="45">
        <f t="shared" si="401"/>
        <v>57</v>
      </c>
      <c r="F642" s="102">
        <f t="shared" si="332"/>
        <v>0</v>
      </c>
      <c r="G642" s="102">
        <f t="shared" si="333"/>
        <v>0</v>
      </c>
      <c r="H642" s="102">
        <f t="shared" si="334"/>
        <v>0</v>
      </c>
      <c r="I642" s="45">
        <f>'F4.2'!Z72</f>
        <v>0</v>
      </c>
      <c r="J642" s="45">
        <f>'F4.2'!AY72</f>
        <v>0</v>
      </c>
      <c r="K642" s="102"/>
      <c r="L642" s="102"/>
      <c r="M642" s="102">
        <f t="shared" ref="M642:M669" si="402">SUM(J642:L642)</f>
        <v>0</v>
      </c>
      <c r="N642" s="102">
        <f t="shared" si="336"/>
        <v>0</v>
      </c>
    </row>
    <row r="643" spans="1:16" ht="47.25" hidden="1" outlineLevel="1" x14ac:dyDescent="0.25">
      <c r="A643" s="187" t="str">
        <f t="shared" ref="A643:E643" si="403">A548</f>
        <v>HO
DPR 13.1</v>
      </c>
      <c r="B643" s="188" t="str">
        <f t="shared" si="403"/>
        <v>Construction of new Administrative Building for Mahagenco at Vidyut Bhawan, Katol Road, Nagpur</v>
      </c>
      <c r="C643" s="46" t="str">
        <f t="shared" si="403"/>
        <v>MERC/CAPEX/2021-2022/MSPGCL/063</v>
      </c>
      <c r="D643" s="152">
        <f t="shared" si="403"/>
        <v>44604</v>
      </c>
      <c r="E643" s="111">
        <f t="shared" si="403"/>
        <v>54.24</v>
      </c>
      <c r="F643" s="102">
        <f t="shared" si="332"/>
        <v>0</v>
      </c>
      <c r="G643" s="102">
        <f t="shared" si="333"/>
        <v>0</v>
      </c>
      <c r="H643" s="102">
        <f t="shared" si="334"/>
        <v>0</v>
      </c>
      <c r="I643" s="45">
        <f>'F4.2'!Z73</f>
        <v>0</v>
      </c>
      <c r="J643" s="45">
        <f>'F4.2'!AY73</f>
        <v>0</v>
      </c>
      <c r="K643" s="102"/>
      <c r="L643" s="102"/>
      <c r="M643" s="102">
        <f t="shared" si="402"/>
        <v>0</v>
      </c>
      <c r="N643" s="102">
        <f t="shared" si="336"/>
        <v>0</v>
      </c>
    </row>
    <row r="644" spans="1:16" ht="31.5" hidden="1" outlineLevel="1" x14ac:dyDescent="0.25">
      <c r="A644" s="181">
        <f t="shared" ref="A644:E644" si="404">A549</f>
        <v>0</v>
      </c>
      <c r="B644" s="188" t="str">
        <f t="shared" si="404"/>
        <v>IDC</v>
      </c>
      <c r="C644" s="46" t="str">
        <f t="shared" si="404"/>
        <v>MERC/CAPEX/2021-2022/MSPGCL/063</v>
      </c>
      <c r="D644" s="152">
        <f t="shared" si="404"/>
        <v>44604</v>
      </c>
      <c r="E644" s="111">
        <f t="shared" si="404"/>
        <v>2.76</v>
      </c>
      <c r="F644" s="102">
        <f t="shared" ref="F644:F669" si="405">F549+I549</f>
        <v>0</v>
      </c>
      <c r="G644" s="102">
        <f t="shared" ref="G644:G669" si="406">G549+M549</f>
        <v>0</v>
      </c>
      <c r="H644" s="102">
        <f t="shared" ref="H644:H669" si="407">F644-G644</f>
        <v>0</v>
      </c>
      <c r="I644" s="45">
        <f>'F4.2'!Z74</f>
        <v>0</v>
      </c>
      <c r="J644" s="45">
        <f>'F4.2'!AY74</f>
        <v>0</v>
      </c>
      <c r="K644" s="102"/>
      <c r="L644" s="102"/>
      <c r="M644" s="102">
        <f t="shared" si="402"/>
        <v>0</v>
      </c>
      <c r="N644" s="102">
        <f t="shared" ref="N644:N669" si="408">H644+I644-M644</f>
        <v>0</v>
      </c>
    </row>
    <row r="645" spans="1:16" ht="31.5" hidden="1" outlineLevel="1" x14ac:dyDescent="0.25">
      <c r="A645" s="179" t="str">
        <f t="shared" ref="A645:E645" si="409">A550</f>
        <v>HO
DPR 16</v>
      </c>
      <c r="B645" s="180" t="str">
        <f t="shared" si="409"/>
        <v>Centralized Monitoring Solution</v>
      </c>
      <c r="C645" s="43" t="str">
        <f t="shared" si="409"/>
        <v>MERC/CAPEX/MSPGCL/2023-24/0576</v>
      </c>
      <c r="D645" s="150">
        <f t="shared" si="409"/>
        <v>45232</v>
      </c>
      <c r="E645" s="45">
        <f t="shared" si="409"/>
        <v>69.308999999999997</v>
      </c>
      <c r="F645" s="102">
        <f t="shared" si="405"/>
        <v>0</v>
      </c>
      <c r="G645" s="102">
        <f t="shared" si="406"/>
        <v>0</v>
      </c>
      <c r="H645" s="102">
        <f t="shared" si="407"/>
        <v>0</v>
      </c>
      <c r="I645" s="45">
        <f>'F4.2'!Z75</f>
        <v>0</v>
      </c>
      <c r="J645" s="45">
        <f>'F4.2'!AY75</f>
        <v>0</v>
      </c>
      <c r="K645" s="102"/>
      <c r="L645" s="102"/>
      <c r="M645" s="102">
        <f t="shared" si="402"/>
        <v>0</v>
      </c>
      <c r="N645" s="102">
        <f t="shared" si="408"/>
        <v>0</v>
      </c>
    </row>
    <row r="646" spans="1:16" ht="47.25" hidden="1" outlineLevel="1" x14ac:dyDescent="0.25">
      <c r="A646" s="187" t="str">
        <f t="shared" ref="A646:E646" si="410">A551</f>
        <v>HO
DPR 16.1</v>
      </c>
      <c r="B646" s="188" t="str">
        <f t="shared" si="410"/>
        <v>Centralized Monitoring Solution</v>
      </c>
      <c r="C646" s="46" t="str">
        <f t="shared" si="410"/>
        <v>MERC/CAPEX/MSPGCL/2023-24/0576</v>
      </c>
      <c r="D646" s="152">
        <f t="shared" si="410"/>
        <v>45232</v>
      </c>
      <c r="E646" s="111">
        <f t="shared" si="410"/>
        <v>66.009</v>
      </c>
      <c r="F646" s="102">
        <f t="shared" si="405"/>
        <v>0</v>
      </c>
      <c r="G646" s="102">
        <f t="shared" si="406"/>
        <v>0</v>
      </c>
      <c r="H646" s="102">
        <f t="shared" si="407"/>
        <v>0</v>
      </c>
      <c r="I646" s="45">
        <f>'F4.2'!Z76</f>
        <v>0</v>
      </c>
      <c r="J646" s="45">
        <f>'F4.2'!AY76</f>
        <v>0</v>
      </c>
      <c r="K646" s="102"/>
      <c r="L646" s="102"/>
      <c r="M646" s="102">
        <f t="shared" si="402"/>
        <v>0</v>
      </c>
      <c r="N646" s="102">
        <f t="shared" si="408"/>
        <v>0</v>
      </c>
    </row>
    <row r="647" spans="1:16" ht="31.5" hidden="1" outlineLevel="1" x14ac:dyDescent="0.25">
      <c r="A647" s="181"/>
      <c r="B647" s="188" t="str">
        <f t="shared" ref="B647:E647" si="411">B552</f>
        <v>IDC</v>
      </c>
      <c r="C647" s="46" t="str">
        <f t="shared" si="411"/>
        <v>MERC/CAPEX/MSPGCL/2023-24/0576</v>
      </c>
      <c r="D647" s="152">
        <f t="shared" si="411"/>
        <v>45232</v>
      </c>
      <c r="E647" s="111">
        <f t="shared" si="411"/>
        <v>3.3</v>
      </c>
      <c r="F647" s="102">
        <f t="shared" si="405"/>
        <v>0</v>
      </c>
      <c r="G647" s="102">
        <f t="shared" si="406"/>
        <v>0</v>
      </c>
      <c r="H647" s="102">
        <f t="shared" si="407"/>
        <v>0</v>
      </c>
      <c r="I647" s="45">
        <f>'F4.2'!Z77</f>
        <v>0</v>
      </c>
      <c r="J647" s="45">
        <f>'F4.2'!AY77</f>
        <v>0</v>
      </c>
      <c r="K647" s="102"/>
      <c r="L647" s="102"/>
      <c r="M647" s="102">
        <f t="shared" si="402"/>
        <v>0</v>
      </c>
      <c r="N647" s="102">
        <f t="shared" si="408"/>
        <v>0</v>
      </c>
    </row>
    <row r="648" spans="1:16" ht="15.75" hidden="1" outlineLevel="1" x14ac:dyDescent="0.25">
      <c r="A648" s="181"/>
      <c r="B648" s="188">
        <f t="shared" ref="B648:E648" si="412">B553</f>
        <v>0</v>
      </c>
      <c r="C648" s="46">
        <f t="shared" si="412"/>
        <v>0</v>
      </c>
      <c r="D648" s="152">
        <f t="shared" si="412"/>
        <v>0</v>
      </c>
      <c r="E648" s="111">
        <f t="shared" si="412"/>
        <v>0</v>
      </c>
      <c r="F648" s="102">
        <f t="shared" si="405"/>
        <v>0</v>
      </c>
      <c r="G648" s="102">
        <f t="shared" si="406"/>
        <v>0</v>
      </c>
      <c r="H648" s="102">
        <f t="shared" si="407"/>
        <v>0</v>
      </c>
      <c r="I648" s="45">
        <f>'F4.2'!Z78</f>
        <v>0</v>
      </c>
      <c r="J648" s="45">
        <f>'F4.2'!AY78</f>
        <v>0</v>
      </c>
      <c r="K648" s="102"/>
      <c r="L648" s="102"/>
      <c r="M648" s="102">
        <f t="shared" si="402"/>
        <v>0</v>
      </c>
      <c r="N648" s="102">
        <f t="shared" si="408"/>
        <v>0</v>
      </c>
    </row>
    <row r="649" spans="1:16" ht="15.75" hidden="1" outlineLevel="1" x14ac:dyDescent="0.25">
      <c r="A649" s="181"/>
      <c r="B649" s="188">
        <f t="shared" ref="B649:E649" si="413">B554</f>
        <v>0</v>
      </c>
      <c r="C649" s="46">
        <f t="shared" si="413"/>
        <v>0</v>
      </c>
      <c r="D649" s="152">
        <f t="shared" si="413"/>
        <v>0</v>
      </c>
      <c r="E649" s="111">
        <f t="shared" si="413"/>
        <v>0</v>
      </c>
      <c r="F649" s="102">
        <f t="shared" si="405"/>
        <v>0</v>
      </c>
      <c r="G649" s="102">
        <f t="shared" si="406"/>
        <v>0</v>
      </c>
      <c r="H649" s="102">
        <f t="shared" si="407"/>
        <v>0</v>
      </c>
      <c r="I649" s="45">
        <f>'F4.2'!Z79</f>
        <v>0</v>
      </c>
      <c r="J649" s="45">
        <f>'F4.2'!AY79</f>
        <v>0</v>
      </c>
      <c r="K649" s="102"/>
      <c r="L649" s="102"/>
      <c r="M649" s="102">
        <f t="shared" si="402"/>
        <v>0</v>
      </c>
      <c r="N649" s="102">
        <f t="shared" si="408"/>
        <v>0</v>
      </c>
    </row>
    <row r="650" spans="1:16" ht="15.75" hidden="1" outlineLevel="1" x14ac:dyDescent="0.25">
      <c r="A650" s="279"/>
      <c r="B650" s="289" t="str">
        <f t="shared" ref="B650:E650" si="414">B555</f>
        <v>(ii) Submitted to MERC but yet to be approved</v>
      </c>
      <c r="C650" s="43">
        <f t="shared" si="414"/>
        <v>0</v>
      </c>
      <c r="D650" s="152">
        <f t="shared" si="414"/>
        <v>0</v>
      </c>
      <c r="E650" s="111">
        <f t="shared" si="414"/>
        <v>0</v>
      </c>
      <c r="F650" s="102">
        <f t="shared" si="405"/>
        <v>0</v>
      </c>
      <c r="G650" s="102">
        <f t="shared" si="406"/>
        <v>0</v>
      </c>
      <c r="H650" s="102">
        <f t="shared" si="407"/>
        <v>0</v>
      </c>
      <c r="I650" s="45">
        <f>'F4.2'!Z80</f>
        <v>0</v>
      </c>
      <c r="J650" s="45">
        <f>'F4.2'!AY80</f>
        <v>0</v>
      </c>
      <c r="K650" s="102"/>
      <c r="L650" s="102"/>
      <c r="M650" s="102">
        <f t="shared" si="402"/>
        <v>0</v>
      </c>
      <c r="N650" s="102">
        <f t="shared" si="408"/>
        <v>0</v>
      </c>
    </row>
    <row r="651" spans="1:16" ht="15.75" hidden="1" outlineLevel="1" x14ac:dyDescent="0.25">
      <c r="A651" s="279"/>
      <c r="B651" s="281">
        <f t="shared" ref="B651:E651" si="415">B556</f>
        <v>0</v>
      </c>
      <c r="C651" s="46">
        <f t="shared" si="415"/>
        <v>0</v>
      </c>
      <c r="D651" s="152">
        <f t="shared" si="415"/>
        <v>0</v>
      </c>
      <c r="E651" s="111">
        <f t="shared" si="415"/>
        <v>0</v>
      </c>
      <c r="F651" s="102">
        <f t="shared" si="405"/>
        <v>0</v>
      </c>
      <c r="G651" s="102">
        <f t="shared" si="406"/>
        <v>0</v>
      </c>
      <c r="H651" s="102">
        <f t="shared" si="407"/>
        <v>0</v>
      </c>
      <c r="I651" s="45">
        <f>'F4.2'!Z81</f>
        <v>0</v>
      </c>
      <c r="J651" s="45">
        <f>'F4.2'!AY81</f>
        <v>0</v>
      </c>
      <c r="K651" s="102"/>
      <c r="L651" s="102"/>
      <c r="M651" s="102">
        <f t="shared" si="402"/>
        <v>0</v>
      </c>
      <c r="N651" s="102">
        <f t="shared" si="408"/>
        <v>0</v>
      </c>
    </row>
    <row r="652" spans="1:16" ht="15.75" hidden="1" outlineLevel="1" x14ac:dyDescent="0.25">
      <c r="A652" s="282"/>
      <c r="B652" s="289" t="str">
        <f t="shared" ref="B652:E652" si="416">B557</f>
        <v>(iii) Yet to be submitted to MERC</v>
      </c>
      <c r="C652" s="43">
        <f t="shared" si="416"/>
        <v>0</v>
      </c>
      <c r="D652" s="152">
        <f t="shared" si="416"/>
        <v>0</v>
      </c>
      <c r="E652" s="111">
        <f t="shared" si="416"/>
        <v>0</v>
      </c>
      <c r="F652" s="102">
        <f t="shared" si="405"/>
        <v>0</v>
      </c>
      <c r="G652" s="102">
        <f t="shared" si="406"/>
        <v>0</v>
      </c>
      <c r="H652" s="102">
        <f t="shared" si="407"/>
        <v>0</v>
      </c>
      <c r="I652" s="45">
        <f>'F4.2'!Z82</f>
        <v>0</v>
      </c>
      <c r="J652" s="45">
        <f>'F4.2'!AY82</f>
        <v>0</v>
      </c>
      <c r="K652" s="102"/>
      <c r="L652" s="102"/>
      <c r="M652" s="102">
        <f t="shared" si="402"/>
        <v>0</v>
      </c>
      <c r="N652" s="102">
        <f t="shared" si="408"/>
        <v>0</v>
      </c>
    </row>
    <row r="653" spans="1:16" ht="18.75" hidden="1" outlineLevel="1" x14ac:dyDescent="0.25">
      <c r="A653" s="262"/>
      <c r="B653" s="283" t="str">
        <f t="shared" ref="B653:E653" si="417">B558</f>
        <v>FY 2026-27</v>
      </c>
      <c r="C653" s="43">
        <f t="shared" si="417"/>
        <v>0</v>
      </c>
      <c r="D653" s="152">
        <f t="shared" si="417"/>
        <v>0</v>
      </c>
      <c r="E653" s="111">
        <f t="shared" si="417"/>
        <v>0</v>
      </c>
      <c r="F653" s="102">
        <f t="shared" si="405"/>
        <v>0</v>
      </c>
      <c r="G653" s="102">
        <f t="shared" si="406"/>
        <v>0</v>
      </c>
      <c r="H653" s="102">
        <f t="shared" si="407"/>
        <v>0</v>
      </c>
      <c r="I653" s="45">
        <f>'F4.2'!Z83</f>
        <v>0</v>
      </c>
      <c r="J653" s="45">
        <f>'F4.2'!AY83</f>
        <v>0</v>
      </c>
      <c r="K653" s="102"/>
      <c r="L653" s="102"/>
      <c r="M653" s="102">
        <f t="shared" si="402"/>
        <v>0</v>
      </c>
      <c r="N653" s="102">
        <f t="shared" si="408"/>
        <v>0</v>
      </c>
    </row>
    <row r="654" spans="1:16" ht="31.5" hidden="1" outlineLevel="1" x14ac:dyDescent="0.25">
      <c r="A654" s="284">
        <f>A559</f>
        <v>1</v>
      </c>
      <c r="B654" s="180" t="str">
        <f t="shared" ref="B654:E654" si="418">B559</f>
        <v>R&amp;M/LE for Identified Thermal units of MSPGCL  of BTPS U-3 (210 MW)</v>
      </c>
      <c r="C654" s="43">
        <f t="shared" si="418"/>
        <v>0</v>
      </c>
      <c r="D654" s="152">
        <f t="shared" si="418"/>
        <v>0</v>
      </c>
      <c r="E654" s="111">
        <f t="shared" si="418"/>
        <v>0</v>
      </c>
      <c r="F654" s="102">
        <f t="shared" si="405"/>
        <v>0</v>
      </c>
      <c r="G654" s="102">
        <f t="shared" si="406"/>
        <v>0</v>
      </c>
      <c r="H654" s="102">
        <f t="shared" si="407"/>
        <v>0</v>
      </c>
      <c r="I654" s="45">
        <f>'F4.2'!Z84</f>
        <v>0</v>
      </c>
      <c r="J654" s="45">
        <f>'F4.2'!AY84</f>
        <v>0</v>
      </c>
      <c r="K654" s="102"/>
      <c r="L654" s="102"/>
      <c r="M654" s="102">
        <f t="shared" si="402"/>
        <v>0</v>
      </c>
      <c r="N654" s="102">
        <f t="shared" si="408"/>
        <v>0</v>
      </c>
    </row>
    <row r="655" spans="1:16" ht="31.5" hidden="1" outlineLevel="1" x14ac:dyDescent="0.25">
      <c r="A655" s="285">
        <f>A560</f>
        <v>1.1000000000000001</v>
      </c>
      <c r="B655" s="188" t="str">
        <f t="shared" ref="B655:E655" si="419">B560</f>
        <v>R&amp;M/LE for Identified Thermal units of MSPGCL  of BTPS U-3 (210 MW)</v>
      </c>
      <c r="C655" s="43">
        <f t="shared" si="419"/>
        <v>0</v>
      </c>
      <c r="D655" s="152">
        <f t="shared" si="419"/>
        <v>0</v>
      </c>
      <c r="E655" s="111">
        <f t="shared" si="419"/>
        <v>0</v>
      </c>
      <c r="F655" s="102">
        <f t="shared" si="405"/>
        <v>398</v>
      </c>
      <c r="G655" s="102">
        <f t="shared" si="406"/>
        <v>398</v>
      </c>
      <c r="H655" s="102">
        <f t="shared" si="407"/>
        <v>0</v>
      </c>
      <c r="I655" s="45">
        <f>'F4.2'!Z85</f>
        <v>0</v>
      </c>
      <c r="J655" s="45">
        <f>'F4.2'!AY85</f>
        <v>0</v>
      </c>
      <c r="K655" s="102"/>
      <c r="L655" s="102"/>
      <c r="M655" s="102">
        <f t="shared" si="402"/>
        <v>0</v>
      </c>
      <c r="N655" s="102">
        <f t="shared" si="408"/>
        <v>0</v>
      </c>
    </row>
    <row r="656" spans="1:16" ht="15.75" hidden="1" outlineLevel="1" x14ac:dyDescent="0.25">
      <c r="A656" s="282"/>
      <c r="B656" s="183">
        <f t="shared" ref="B656:E656" si="420">B561</f>
        <v>0</v>
      </c>
      <c r="C656" s="43">
        <f t="shared" si="420"/>
        <v>0</v>
      </c>
      <c r="D656" s="152">
        <f t="shared" si="420"/>
        <v>0</v>
      </c>
      <c r="E656" s="111">
        <f t="shared" si="420"/>
        <v>0</v>
      </c>
      <c r="F656" s="102">
        <f t="shared" si="405"/>
        <v>0</v>
      </c>
      <c r="G656" s="102">
        <f t="shared" si="406"/>
        <v>0</v>
      </c>
      <c r="H656" s="102">
        <f t="shared" si="407"/>
        <v>0</v>
      </c>
      <c r="I656" s="45">
        <f>'F4.2'!Z86</f>
        <v>0</v>
      </c>
      <c r="J656" s="45">
        <f>'F4.2'!AY86</f>
        <v>0</v>
      </c>
      <c r="K656" s="102"/>
      <c r="L656" s="102"/>
      <c r="M656" s="102">
        <f t="shared" si="402"/>
        <v>0</v>
      </c>
      <c r="N656" s="102">
        <f t="shared" si="408"/>
        <v>0</v>
      </c>
    </row>
    <row r="657" spans="1:14" ht="15.75" hidden="1" outlineLevel="1" x14ac:dyDescent="0.2">
      <c r="A657" s="282"/>
      <c r="B657" s="40" t="str">
        <f t="shared" ref="B657:E657" si="421">B562</f>
        <v>B) Non-DPR Schemes</v>
      </c>
      <c r="C657" s="46">
        <f t="shared" si="421"/>
        <v>0</v>
      </c>
      <c r="D657" s="152">
        <f t="shared" si="421"/>
        <v>0</v>
      </c>
      <c r="E657" s="111">
        <f t="shared" si="421"/>
        <v>0</v>
      </c>
      <c r="F657" s="95">
        <f t="shared" si="405"/>
        <v>0</v>
      </c>
      <c r="G657" s="95">
        <f t="shared" si="406"/>
        <v>0</v>
      </c>
      <c r="H657" s="95">
        <f t="shared" si="407"/>
        <v>0</v>
      </c>
      <c r="I657" s="45">
        <f>'F4.2'!Z87</f>
        <v>0</v>
      </c>
      <c r="J657" s="45">
        <f>'F4.2'!AY87</f>
        <v>0</v>
      </c>
      <c r="K657" s="95"/>
      <c r="L657" s="95"/>
      <c r="M657" s="95">
        <f t="shared" si="402"/>
        <v>0</v>
      </c>
      <c r="N657" s="95">
        <f t="shared" si="408"/>
        <v>0</v>
      </c>
    </row>
    <row r="658" spans="1:14" ht="30" hidden="1" outlineLevel="1" x14ac:dyDescent="0.25">
      <c r="A658" s="282">
        <f t="shared" ref="A658:E658" si="422">A563</f>
        <v>1</v>
      </c>
      <c r="B658" s="287" t="str">
        <f t="shared" si="422"/>
        <v>Design, Supply and Installation for capacity enhancement of conveyor No. 08 at CHP210MW, BTPS.</v>
      </c>
      <c r="C658" s="46">
        <f t="shared" si="422"/>
        <v>0</v>
      </c>
      <c r="D658" s="152">
        <f t="shared" si="422"/>
        <v>0</v>
      </c>
      <c r="E658" s="111">
        <f t="shared" si="422"/>
        <v>0</v>
      </c>
      <c r="F658" s="95">
        <f t="shared" si="405"/>
        <v>1.80009</v>
      </c>
      <c r="G658" s="95">
        <f t="shared" si="406"/>
        <v>1.80009</v>
      </c>
      <c r="H658" s="95">
        <f t="shared" si="407"/>
        <v>0</v>
      </c>
      <c r="I658" s="45">
        <f>'F4.2'!Z88</f>
        <v>0</v>
      </c>
      <c r="J658" s="45">
        <f>'F4.2'!AY88</f>
        <v>0</v>
      </c>
      <c r="K658" s="95"/>
      <c r="L658" s="95"/>
      <c r="M658" s="95">
        <f t="shared" si="402"/>
        <v>0</v>
      </c>
      <c r="N658" s="95">
        <f t="shared" si="408"/>
        <v>0</v>
      </c>
    </row>
    <row r="659" spans="1:14" ht="15.75" hidden="1" outlineLevel="1" x14ac:dyDescent="0.25">
      <c r="A659" s="282">
        <f t="shared" ref="A659:E659" si="423">A564</f>
        <v>2</v>
      </c>
      <c r="B659" s="183" t="str">
        <f t="shared" si="423"/>
        <v>SPEAKER &amp; PTZ CAMER</v>
      </c>
      <c r="C659" s="46">
        <f t="shared" si="423"/>
        <v>0</v>
      </c>
      <c r="D659" s="152">
        <f t="shared" si="423"/>
        <v>0</v>
      </c>
      <c r="E659" s="111">
        <f t="shared" si="423"/>
        <v>0</v>
      </c>
      <c r="F659" s="95">
        <f t="shared" si="405"/>
        <v>3.1968099999999999E-2</v>
      </c>
      <c r="G659" s="95">
        <f t="shared" si="406"/>
        <v>3.1968099999999999E-2</v>
      </c>
      <c r="H659" s="95">
        <f t="shared" si="407"/>
        <v>0</v>
      </c>
      <c r="I659" s="45">
        <f>'F4.2'!Z89</f>
        <v>0</v>
      </c>
      <c r="J659" s="45">
        <f>'F4.2'!AY89</f>
        <v>0</v>
      </c>
      <c r="K659" s="95"/>
      <c r="L659" s="95"/>
      <c r="M659" s="95">
        <f t="shared" si="402"/>
        <v>0</v>
      </c>
      <c r="N659" s="95">
        <f t="shared" si="408"/>
        <v>0</v>
      </c>
    </row>
    <row r="660" spans="1:14" ht="15.75" hidden="1" outlineLevel="1" x14ac:dyDescent="0.25">
      <c r="A660" s="282">
        <f t="shared" ref="A660:E660" si="424">A565</f>
        <v>3</v>
      </c>
      <c r="B660" s="183" t="str">
        <f t="shared" si="424"/>
        <v>50 INCH TV &amp; 2TN AC</v>
      </c>
      <c r="C660" s="46">
        <f t="shared" si="424"/>
        <v>0</v>
      </c>
      <c r="D660" s="152">
        <f t="shared" si="424"/>
        <v>0</v>
      </c>
      <c r="E660" s="111">
        <f t="shared" si="424"/>
        <v>0</v>
      </c>
      <c r="F660" s="95">
        <f t="shared" si="405"/>
        <v>6.4529699999999995E-2</v>
      </c>
      <c r="G660" s="95">
        <f t="shared" si="406"/>
        <v>6.4529699999999995E-2</v>
      </c>
      <c r="H660" s="95">
        <f t="shared" si="407"/>
        <v>0</v>
      </c>
      <c r="I660" s="45">
        <f>'F4.2'!Z90</f>
        <v>0</v>
      </c>
      <c r="J660" s="45">
        <f>'F4.2'!AY90</f>
        <v>0</v>
      </c>
      <c r="K660" s="95"/>
      <c r="L660" s="95"/>
      <c r="M660" s="95">
        <f t="shared" si="402"/>
        <v>0</v>
      </c>
      <c r="N660" s="95">
        <f t="shared" si="408"/>
        <v>0</v>
      </c>
    </row>
    <row r="661" spans="1:14" ht="15.75" hidden="1" outlineLevel="1" x14ac:dyDescent="0.25">
      <c r="A661" s="282">
        <f t="shared" ref="A661:E661" si="425">A566</f>
        <v>4</v>
      </c>
      <c r="B661" s="288" t="str">
        <f t="shared" si="425"/>
        <v>Fixtures &amp; Fitting (10801)</v>
      </c>
      <c r="C661" s="46">
        <f t="shared" si="425"/>
        <v>0</v>
      </c>
      <c r="D661" s="152">
        <f t="shared" si="425"/>
        <v>0</v>
      </c>
      <c r="E661" s="111">
        <f t="shared" si="425"/>
        <v>0</v>
      </c>
      <c r="F661" s="95">
        <f t="shared" si="405"/>
        <v>2.2089600000000001E-2</v>
      </c>
      <c r="G661" s="95">
        <f t="shared" si="406"/>
        <v>2.2089600000000001E-2</v>
      </c>
      <c r="H661" s="95">
        <f t="shared" si="407"/>
        <v>0</v>
      </c>
      <c r="I661" s="45">
        <f>'F4.2'!Z91</f>
        <v>0</v>
      </c>
      <c r="J661" s="45">
        <f>'F4.2'!AY91</f>
        <v>0</v>
      </c>
      <c r="K661" s="95"/>
      <c r="L661" s="95"/>
      <c r="M661" s="95">
        <f t="shared" si="402"/>
        <v>0</v>
      </c>
      <c r="N661" s="95">
        <f t="shared" si="408"/>
        <v>0</v>
      </c>
    </row>
    <row r="662" spans="1:14" ht="15.75" hidden="1" outlineLevel="1" x14ac:dyDescent="0.25">
      <c r="A662" s="282">
        <f t="shared" ref="A662:E662" si="426">A567</f>
        <v>5</v>
      </c>
      <c r="B662" s="288" t="str">
        <f t="shared" si="426"/>
        <v>Office equpment (10901)</v>
      </c>
      <c r="C662" s="46">
        <f t="shared" si="426"/>
        <v>0</v>
      </c>
      <c r="D662" s="152">
        <f t="shared" si="426"/>
        <v>0</v>
      </c>
      <c r="E662" s="111">
        <f t="shared" si="426"/>
        <v>0</v>
      </c>
      <c r="F662" s="95">
        <f t="shared" si="405"/>
        <v>0.60696666700000002</v>
      </c>
      <c r="G662" s="95">
        <f t="shared" si="406"/>
        <v>0.60696666700000002</v>
      </c>
      <c r="H662" s="95">
        <f t="shared" si="407"/>
        <v>0</v>
      </c>
      <c r="I662" s="45">
        <f>'F4.2'!Z92</f>
        <v>0</v>
      </c>
      <c r="J662" s="45">
        <f>'F4.2'!AY92</f>
        <v>0</v>
      </c>
      <c r="K662" s="95"/>
      <c r="L662" s="95"/>
      <c r="M662" s="95">
        <f t="shared" si="402"/>
        <v>0</v>
      </c>
      <c r="N662" s="95">
        <f t="shared" si="408"/>
        <v>0</v>
      </c>
    </row>
    <row r="663" spans="1:14" ht="15.75" hidden="1" outlineLevel="1" x14ac:dyDescent="0.25">
      <c r="A663" s="282">
        <f t="shared" ref="A663:E663" si="427">A568</f>
        <v>6</v>
      </c>
      <c r="B663" s="183" t="str">
        <f t="shared" si="427"/>
        <v>Gearboxes for CHP Elecon Make</v>
      </c>
      <c r="C663" s="46">
        <f t="shared" si="427"/>
        <v>0</v>
      </c>
      <c r="D663" s="152">
        <f t="shared" si="427"/>
        <v>0</v>
      </c>
      <c r="E663" s="111">
        <f t="shared" si="427"/>
        <v>0</v>
      </c>
      <c r="F663" s="95">
        <f t="shared" si="405"/>
        <v>0.345735079</v>
      </c>
      <c r="G663" s="95">
        <f t="shared" si="406"/>
        <v>0.345735079</v>
      </c>
      <c r="H663" s="95">
        <f t="shared" si="407"/>
        <v>0</v>
      </c>
      <c r="I663" s="45">
        <f>'F4.2'!Z93</f>
        <v>0</v>
      </c>
      <c r="J663" s="45">
        <f>'F4.2'!AY93</f>
        <v>0</v>
      </c>
      <c r="K663" s="95"/>
      <c r="L663" s="95"/>
      <c r="M663" s="95">
        <f t="shared" si="402"/>
        <v>0</v>
      </c>
      <c r="N663" s="95">
        <f t="shared" si="408"/>
        <v>0</v>
      </c>
    </row>
    <row r="664" spans="1:14" ht="15.75" hidden="1" outlineLevel="1" x14ac:dyDescent="0.25">
      <c r="A664" s="282">
        <f t="shared" ref="A664:E664" si="428">A569</f>
        <v>7</v>
      </c>
      <c r="B664" s="190" t="str">
        <f t="shared" si="428"/>
        <v>General Assets</v>
      </c>
      <c r="C664" s="46">
        <f t="shared" si="428"/>
        <v>0</v>
      </c>
      <c r="D664" s="152">
        <f t="shared" si="428"/>
        <v>0</v>
      </c>
      <c r="E664" s="111">
        <f t="shared" si="428"/>
        <v>0</v>
      </c>
      <c r="F664" s="95">
        <f t="shared" si="405"/>
        <v>0</v>
      </c>
      <c r="G664" s="95">
        <f t="shared" si="406"/>
        <v>0</v>
      </c>
      <c r="H664" s="95">
        <f t="shared" si="407"/>
        <v>0</v>
      </c>
      <c r="I664" s="45">
        <f>'F4.2'!Z94</f>
        <v>0</v>
      </c>
      <c r="J664" s="45">
        <f>'F4.2'!AY94</f>
        <v>0</v>
      </c>
      <c r="K664" s="95"/>
      <c r="L664" s="95"/>
      <c r="M664" s="95">
        <f t="shared" si="402"/>
        <v>0</v>
      </c>
      <c r="N664" s="95">
        <f t="shared" si="408"/>
        <v>0</v>
      </c>
    </row>
    <row r="665" spans="1:14" ht="15.75" hidden="1" outlineLevel="1" x14ac:dyDescent="0.25">
      <c r="A665" s="282">
        <f t="shared" ref="A665:E665" si="429">A570</f>
        <v>8</v>
      </c>
      <c r="B665" s="190" t="str">
        <f t="shared" si="429"/>
        <v>Furniture &amp; Fixture</v>
      </c>
      <c r="C665" s="46">
        <f t="shared" si="429"/>
        <v>0</v>
      </c>
      <c r="D665" s="152">
        <f t="shared" si="429"/>
        <v>0</v>
      </c>
      <c r="E665" s="111">
        <f t="shared" si="429"/>
        <v>0</v>
      </c>
      <c r="F665" s="95">
        <f t="shared" si="405"/>
        <v>3.4999940000000002E-3</v>
      </c>
      <c r="G665" s="95">
        <f t="shared" si="406"/>
        <v>9.3499994000000003E-2</v>
      </c>
      <c r="H665" s="95">
        <f t="shared" si="407"/>
        <v>-0.09</v>
      </c>
      <c r="I665" s="45">
        <f>'F4.2'!Z95</f>
        <v>0</v>
      </c>
      <c r="J665" s="45">
        <f>'F4.2'!AY95</f>
        <v>0</v>
      </c>
      <c r="K665" s="95"/>
      <c r="L665" s="95"/>
      <c r="M665" s="95">
        <f t="shared" si="402"/>
        <v>0</v>
      </c>
      <c r="N665" s="95">
        <f t="shared" si="408"/>
        <v>-0.09</v>
      </c>
    </row>
    <row r="666" spans="1:14" ht="15.75" hidden="1" outlineLevel="1" x14ac:dyDescent="0.25">
      <c r="A666" s="282">
        <f t="shared" ref="A666:E666" si="430">A571</f>
        <v>9</v>
      </c>
      <c r="B666" s="190" t="str">
        <f t="shared" si="430"/>
        <v xml:space="preserve">Office Equipment </v>
      </c>
      <c r="C666" s="46">
        <f t="shared" si="430"/>
        <v>0</v>
      </c>
      <c r="D666" s="152">
        <f t="shared" si="430"/>
        <v>0</v>
      </c>
      <c r="E666" s="111">
        <f t="shared" si="430"/>
        <v>0</v>
      </c>
      <c r="F666" s="95">
        <f t="shared" si="405"/>
        <v>0.258863014</v>
      </c>
      <c r="G666" s="95">
        <f t="shared" si="406"/>
        <v>0.258863014</v>
      </c>
      <c r="H666" s="95">
        <f t="shared" si="407"/>
        <v>0</v>
      </c>
      <c r="I666" s="45">
        <f>'F4.2'!Z96</f>
        <v>0</v>
      </c>
      <c r="J666" s="45">
        <f>'F4.2'!AY96</f>
        <v>0</v>
      </c>
      <c r="K666" s="95"/>
      <c r="L666" s="95"/>
      <c r="M666" s="95">
        <f t="shared" si="402"/>
        <v>0</v>
      </c>
      <c r="N666" s="95">
        <f t="shared" si="408"/>
        <v>0</v>
      </c>
    </row>
    <row r="667" spans="1:14" ht="15.75" hidden="1" outlineLevel="1" x14ac:dyDescent="0.25">
      <c r="A667" s="282">
        <f t="shared" ref="A667:E667" si="431">A572</f>
        <v>10</v>
      </c>
      <c r="B667" s="190" t="str">
        <f t="shared" si="431"/>
        <v>Furniture &amp; Fixture</v>
      </c>
      <c r="C667" s="46">
        <f t="shared" si="431"/>
        <v>0</v>
      </c>
      <c r="D667" s="152">
        <f t="shared" si="431"/>
        <v>0</v>
      </c>
      <c r="E667" s="111">
        <f t="shared" si="431"/>
        <v>0</v>
      </c>
      <c r="F667" s="95">
        <f t="shared" si="405"/>
        <v>0.20719743600000001</v>
      </c>
      <c r="G667" s="95">
        <f t="shared" si="406"/>
        <v>0.20719743600000001</v>
      </c>
      <c r="H667" s="95">
        <f t="shared" si="407"/>
        <v>0</v>
      </c>
      <c r="I667" s="45">
        <f>'F4.2'!Z97</f>
        <v>0</v>
      </c>
      <c r="J667" s="45">
        <f>'F4.2'!AY97</f>
        <v>0</v>
      </c>
      <c r="K667" s="95"/>
      <c r="L667" s="95"/>
      <c r="M667" s="95">
        <f t="shared" si="402"/>
        <v>0</v>
      </c>
      <c r="N667" s="95">
        <f t="shared" si="408"/>
        <v>0</v>
      </c>
    </row>
    <row r="668" spans="1:14" s="278" customFormat="1" ht="15.75" hidden="1" outlineLevel="1" x14ac:dyDescent="0.25">
      <c r="A668" s="282">
        <f t="shared" ref="A668:E668" si="432">A573</f>
        <v>11</v>
      </c>
      <c r="B668" s="190" t="str">
        <f t="shared" si="432"/>
        <v xml:space="preserve">Office Equipment </v>
      </c>
      <c r="C668" s="46">
        <f t="shared" si="432"/>
        <v>0</v>
      </c>
      <c r="D668" s="152">
        <f t="shared" si="432"/>
        <v>0</v>
      </c>
      <c r="E668" s="111">
        <f t="shared" si="432"/>
        <v>0</v>
      </c>
      <c r="F668" s="95">
        <f t="shared" si="405"/>
        <v>6.3896999999999999E-3</v>
      </c>
      <c r="G668" s="95">
        <f t="shared" si="406"/>
        <v>6.3896999999999999E-3</v>
      </c>
      <c r="H668" s="95">
        <f t="shared" si="407"/>
        <v>0</v>
      </c>
      <c r="I668" s="45">
        <f>'F4.2'!Z98</f>
        <v>0</v>
      </c>
      <c r="J668" s="45">
        <f>'F4.2'!AY98</f>
        <v>0</v>
      </c>
      <c r="K668" s="95"/>
      <c r="L668" s="95"/>
      <c r="M668" s="95">
        <f t="shared" si="402"/>
        <v>0</v>
      </c>
      <c r="N668" s="95">
        <f t="shared" si="408"/>
        <v>0</v>
      </c>
    </row>
    <row r="669" spans="1:14" s="278" customFormat="1" ht="16.5" hidden="1" outlineLevel="1" thickBot="1" x14ac:dyDescent="0.3">
      <c r="A669" s="282">
        <f t="shared" ref="A669:E669" si="433">A574</f>
        <v>12</v>
      </c>
      <c r="B669" s="190" t="str">
        <f t="shared" si="433"/>
        <v>Land</v>
      </c>
      <c r="C669" s="46">
        <f t="shared" si="433"/>
        <v>0</v>
      </c>
      <c r="D669" s="152">
        <f t="shared" si="433"/>
        <v>0</v>
      </c>
      <c r="E669" s="111">
        <f t="shared" si="433"/>
        <v>0</v>
      </c>
      <c r="F669" s="95">
        <f t="shared" si="405"/>
        <v>0</v>
      </c>
      <c r="G669" s="95">
        <f t="shared" si="406"/>
        <v>0.19434199999999999</v>
      </c>
      <c r="H669" s="95">
        <f t="shared" si="407"/>
        <v>-0.19434199999999999</v>
      </c>
      <c r="I669" s="45">
        <f>'F4.2'!Z99</f>
        <v>0</v>
      </c>
      <c r="J669" s="45">
        <f>'F4.2'!AY99</f>
        <v>0</v>
      </c>
      <c r="K669" s="95"/>
      <c r="L669" s="95"/>
      <c r="M669" s="95">
        <f t="shared" si="402"/>
        <v>0</v>
      </c>
      <c r="N669" s="95">
        <f t="shared" si="408"/>
        <v>-0.19434199999999999</v>
      </c>
    </row>
    <row r="670" spans="1:14" ht="16.5" collapsed="1" thickBot="1" x14ac:dyDescent="0.3">
      <c r="A670" s="97"/>
      <c r="B670" s="98" t="str">
        <f>B575</f>
        <v>Total</v>
      </c>
      <c r="C670" s="88"/>
      <c r="D670" s="158"/>
      <c r="E670" s="99"/>
      <c r="F670" s="99">
        <f>SUM(F580:F669)</f>
        <v>460.3728350946418</v>
      </c>
      <c r="G670" s="99">
        <f t="shared" ref="G670" si="434">SUM(G580:G669)</f>
        <v>460.65717709464184</v>
      </c>
      <c r="H670" s="99">
        <f t="shared" ref="H670" si="435">SUM(H580:H669)</f>
        <v>-0.28434199999999998</v>
      </c>
      <c r="I670" s="99">
        <f t="shared" ref="I670" si="436">SUM(I580:I669)</f>
        <v>0</v>
      </c>
      <c r="J670" s="99">
        <f t="shared" ref="J670" si="437">SUM(J580:J669)</f>
        <v>0</v>
      </c>
      <c r="K670" s="99">
        <f t="shared" ref="K670" si="438">SUM(K580:K669)</f>
        <v>0</v>
      </c>
      <c r="L670" s="99">
        <f t="shared" ref="L670" si="439">SUM(L580:L669)</f>
        <v>0</v>
      </c>
      <c r="M670" s="99">
        <f t="shared" ref="M670" si="440">SUM(M580:M669)</f>
        <v>0</v>
      </c>
      <c r="N670" s="99">
        <f t="shared" ref="N670" si="441">SUM(N580:N669)</f>
        <v>-0.28434199999999998</v>
      </c>
    </row>
    <row r="672" spans="1:14" ht="15.75" thickBot="1" x14ac:dyDescent="0.3">
      <c r="A672" s="94"/>
      <c r="B672" s="81" t="s">
        <v>237</v>
      </c>
      <c r="C672" s="86"/>
      <c r="D672" s="156"/>
      <c r="E672" s="95"/>
      <c r="F672" s="95"/>
      <c r="G672" s="95"/>
      <c r="H672" s="95"/>
      <c r="I672" s="95"/>
      <c r="J672" s="95"/>
      <c r="K672" s="95"/>
      <c r="L672" s="95"/>
      <c r="M672" s="95"/>
      <c r="N672" s="95"/>
    </row>
    <row r="673" spans="1:16" ht="15.75" hidden="1" outlineLevel="1" x14ac:dyDescent="0.25">
      <c r="A673" s="279"/>
      <c r="B673" s="116" t="str">
        <f t="shared" ref="B673" si="442">B578</f>
        <v>a) DPR Schemes</v>
      </c>
      <c r="C673" s="86"/>
      <c r="D673" s="156"/>
      <c r="E673" s="95"/>
      <c r="F673" s="95"/>
      <c r="G673" s="95"/>
      <c r="H673" s="95"/>
      <c r="I673" s="95"/>
      <c r="J673" s="95"/>
      <c r="K673" s="95"/>
      <c r="L673" s="95"/>
      <c r="M673" s="95"/>
      <c r="N673" s="95"/>
    </row>
    <row r="674" spans="1:16" hidden="1" outlineLevel="1" x14ac:dyDescent="0.25">
      <c r="A674" s="279"/>
      <c r="B674" s="281" t="str">
        <f t="shared" ref="B674" si="443">B579</f>
        <v>(i) In-principle approved by MERC</v>
      </c>
      <c r="C674" s="87"/>
      <c r="D674" s="157"/>
      <c r="E674" s="95"/>
      <c r="F674" s="95"/>
      <c r="G674" s="95"/>
      <c r="H674" s="95"/>
      <c r="I674" s="95"/>
      <c r="J674" s="95"/>
      <c r="K674" s="95"/>
      <c r="L674" s="95"/>
      <c r="M674" s="95"/>
      <c r="N674" s="95"/>
    </row>
    <row r="675" spans="1:16" ht="31.5" hidden="1" outlineLevel="1" x14ac:dyDescent="0.25">
      <c r="A675" s="301">
        <f>A580</f>
        <v>1</v>
      </c>
      <c r="B675" s="302" t="str">
        <f t="shared" ref="B675:E675" si="444">B580</f>
        <v>Replacement of economizer &amp; LTSH coils at Unit # 2</v>
      </c>
      <c r="C675" s="301" t="str">
        <f t="shared" si="444"/>
        <v>MERC/CAPEX/20122013/00179</v>
      </c>
      <c r="D675" s="226">
        <f t="shared" si="444"/>
        <v>41022</v>
      </c>
      <c r="E675" s="232">
        <f t="shared" si="444"/>
        <v>10.177999999999999</v>
      </c>
      <c r="F675" s="232">
        <f t="shared" ref="F675:F738" si="445">F580+I580</f>
        <v>0</v>
      </c>
      <c r="G675" s="232">
        <f t="shared" ref="G675:G738" si="446">G580+M580</f>
        <v>0</v>
      </c>
      <c r="H675" s="232">
        <f t="shared" ref="H675:H738" si="447">F675-G675</f>
        <v>0</v>
      </c>
      <c r="I675" s="232">
        <f>'F4.2'!AA10</f>
        <v>0</v>
      </c>
      <c r="J675" s="232">
        <f>'F4.2'!AZ10</f>
        <v>0</v>
      </c>
      <c r="K675" s="232"/>
      <c r="L675" s="232"/>
      <c r="M675" s="232">
        <f t="shared" ref="M675" si="448">SUM(J675:L675)</f>
        <v>0</v>
      </c>
      <c r="N675" s="232">
        <f t="shared" ref="N675:N738" si="449">H675+I675-M675</f>
        <v>0</v>
      </c>
      <c r="O675" s="161">
        <f t="shared" ref="O675:O736" si="450">MAX(0,IF(M675=0,0,IF(G675+M675&lt;E675,M675,E675-G675)))</f>
        <v>0</v>
      </c>
      <c r="P675" s="162">
        <f t="shared" ref="P675:P736" si="451">M675-O675</f>
        <v>0</v>
      </c>
    </row>
    <row r="676" spans="1:16" ht="31.5" hidden="1" outlineLevel="1" x14ac:dyDescent="0.25">
      <c r="A676" s="306">
        <f>A581</f>
        <v>1.1000000000000001</v>
      </c>
      <c r="B676" s="307" t="str">
        <f t="shared" ref="B676:E676" si="452">B581</f>
        <v>Replacement of Economiser Coil</v>
      </c>
      <c r="C676" s="306" t="str">
        <f t="shared" si="452"/>
        <v>MERC/CAPEX/20122013/00179</v>
      </c>
      <c r="D676" s="222">
        <f t="shared" si="452"/>
        <v>41022</v>
      </c>
      <c r="E676" s="310">
        <f t="shared" si="452"/>
        <v>3.524</v>
      </c>
      <c r="F676" s="232">
        <f t="shared" si="445"/>
        <v>3.47</v>
      </c>
      <c r="G676" s="232">
        <f t="shared" si="446"/>
        <v>3.47</v>
      </c>
      <c r="H676" s="232">
        <f t="shared" si="447"/>
        <v>0</v>
      </c>
      <c r="I676" s="232">
        <f>'F4.2'!AA11</f>
        <v>0</v>
      </c>
      <c r="J676" s="232">
        <f>'F4.2'!AZ11</f>
        <v>0</v>
      </c>
      <c r="K676" s="310"/>
      <c r="L676" s="310"/>
      <c r="M676" s="310">
        <f t="shared" ref="M676:M736" si="453">SUM(J676:L676)</f>
        <v>0</v>
      </c>
      <c r="N676" s="310">
        <f t="shared" si="449"/>
        <v>0</v>
      </c>
      <c r="O676" s="161">
        <f t="shared" si="450"/>
        <v>0</v>
      </c>
      <c r="P676" s="162">
        <f t="shared" si="451"/>
        <v>0</v>
      </c>
    </row>
    <row r="677" spans="1:16" ht="31.5" hidden="1" outlineLevel="1" x14ac:dyDescent="0.25">
      <c r="A677" s="306"/>
      <c r="B677" s="307" t="str">
        <f t="shared" ref="B677:E677" si="454">B582</f>
        <v>IDC</v>
      </c>
      <c r="C677" s="306" t="str">
        <f t="shared" si="454"/>
        <v>MERC/CAPEX/20122013/00179</v>
      </c>
      <c r="D677" s="222">
        <f t="shared" si="454"/>
        <v>41022</v>
      </c>
      <c r="E677" s="310">
        <f t="shared" si="454"/>
        <v>0.20300000000000001</v>
      </c>
      <c r="F677" s="232">
        <f t="shared" si="445"/>
        <v>0</v>
      </c>
      <c r="G677" s="232">
        <f t="shared" si="446"/>
        <v>0</v>
      </c>
      <c r="H677" s="232">
        <f t="shared" si="447"/>
        <v>0</v>
      </c>
      <c r="I677" s="232">
        <f>'F4.2'!AA12</f>
        <v>0</v>
      </c>
      <c r="J677" s="232">
        <f>'F4.2'!AZ12</f>
        <v>0</v>
      </c>
      <c r="K677" s="310"/>
      <c r="L677" s="310"/>
      <c r="M677" s="310">
        <f t="shared" si="453"/>
        <v>0</v>
      </c>
      <c r="N677" s="310">
        <f t="shared" si="449"/>
        <v>0</v>
      </c>
      <c r="O677" s="161">
        <f t="shared" si="450"/>
        <v>0</v>
      </c>
      <c r="P677" s="162">
        <f t="shared" si="451"/>
        <v>0</v>
      </c>
    </row>
    <row r="678" spans="1:16" ht="31.5" hidden="1" outlineLevel="1" x14ac:dyDescent="0.25">
      <c r="A678" s="306">
        <f>A583</f>
        <v>1.2</v>
      </c>
      <c r="B678" s="307" t="str">
        <f t="shared" ref="B678:E678" si="455">B583</f>
        <v>Replacement of LTSH Coil</v>
      </c>
      <c r="C678" s="306" t="str">
        <f t="shared" si="455"/>
        <v>MERC/CAPEX/20122013/00179</v>
      </c>
      <c r="D678" s="222">
        <f t="shared" si="455"/>
        <v>41022</v>
      </c>
      <c r="E678" s="310">
        <f t="shared" si="455"/>
        <v>6.0940000000000003</v>
      </c>
      <c r="F678" s="232">
        <f t="shared" si="445"/>
        <v>5.32</v>
      </c>
      <c r="G678" s="232">
        <f t="shared" si="446"/>
        <v>5.32</v>
      </c>
      <c r="H678" s="232">
        <f t="shared" si="447"/>
        <v>0</v>
      </c>
      <c r="I678" s="232">
        <f>'F4.2'!AA13</f>
        <v>0</v>
      </c>
      <c r="J678" s="232">
        <f>'F4.2'!AZ13</f>
        <v>0</v>
      </c>
      <c r="K678" s="310"/>
      <c r="L678" s="310"/>
      <c r="M678" s="310">
        <f t="shared" si="453"/>
        <v>0</v>
      </c>
      <c r="N678" s="310">
        <f t="shared" si="449"/>
        <v>0</v>
      </c>
      <c r="O678" s="161">
        <f t="shared" si="450"/>
        <v>0</v>
      </c>
      <c r="P678" s="162">
        <f t="shared" si="451"/>
        <v>0</v>
      </c>
    </row>
    <row r="679" spans="1:16" ht="31.5" hidden="1" outlineLevel="1" x14ac:dyDescent="0.25">
      <c r="A679" s="306"/>
      <c r="B679" s="307" t="str">
        <f t="shared" ref="B679:E679" si="456">B584</f>
        <v>IDC</v>
      </c>
      <c r="C679" s="306" t="str">
        <f t="shared" si="456"/>
        <v>MERC/CAPEX/20122013/00179</v>
      </c>
      <c r="D679" s="222">
        <f t="shared" si="456"/>
        <v>41022</v>
      </c>
      <c r="E679" s="310">
        <f t="shared" si="456"/>
        <v>0.35699999999999998</v>
      </c>
      <c r="F679" s="232">
        <f t="shared" si="445"/>
        <v>0</v>
      </c>
      <c r="G679" s="232">
        <f t="shared" si="446"/>
        <v>0</v>
      </c>
      <c r="H679" s="232">
        <f t="shared" si="447"/>
        <v>0</v>
      </c>
      <c r="I679" s="232">
        <f>'F4.2'!AA14</f>
        <v>0</v>
      </c>
      <c r="J679" s="232">
        <f>'F4.2'!AZ14</f>
        <v>0</v>
      </c>
      <c r="K679" s="310"/>
      <c r="L679" s="310"/>
      <c r="M679" s="310">
        <f t="shared" si="453"/>
        <v>0</v>
      </c>
      <c r="N679" s="310">
        <f t="shared" si="449"/>
        <v>0</v>
      </c>
      <c r="O679" s="161">
        <f t="shared" si="450"/>
        <v>0</v>
      </c>
      <c r="P679" s="162">
        <f t="shared" si="451"/>
        <v>0</v>
      </c>
    </row>
    <row r="680" spans="1:16" ht="31.5" hidden="1" outlineLevel="1" x14ac:dyDescent="0.25">
      <c r="A680" s="301">
        <f t="shared" ref="A680:E680" si="457">A585</f>
        <v>2</v>
      </c>
      <c r="B680" s="302" t="str">
        <f t="shared" si="457"/>
        <v>Boiler and Turbine improvement
(Station Heat Rate Improvement)</v>
      </c>
      <c r="C680" s="301" t="str">
        <f t="shared" si="457"/>
        <v>MERC/TECH 1/CAPEX/20122013/02325</v>
      </c>
      <c r="D680" s="226">
        <f t="shared" si="457"/>
        <v>41285</v>
      </c>
      <c r="E680" s="232">
        <f t="shared" si="457"/>
        <v>16.783805100000002</v>
      </c>
      <c r="F680" s="232">
        <f t="shared" si="445"/>
        <v>0</v>
      </c>
      <c r="G680" s="232">
        <f t="shared" si="446"/>
        <v>0</v>
      </c>
      <c r="H680" s="232">
        <f t="shared" si="447"/>
        <v>0</v>
      </c>
      <c r="I680" s="232">
        <f>'F4.2'!AA15</f>
        <v>0</v>
      </c>
      <c r="J680" s="232">
        <f>'F4.2'!AZ15</f>
        <v>0</v>
      </c>
      <c r="K680" s="232"/>
      <c r="L680" s="232"/>
      <c r="M680" s="232">
        <f t="shared" si="453"/>
        <v>0</v>
      </c>
      <c r="N680" s="232">
        <f t="shared" si="449"/>
        <v>0</v>
      </c>
      <c r="O680" s="161">
        <f t="shared" si="450"/>
        <v>0</v>
      </c>
      <c r="P680" s="162">
        <f t="shared" si="451"/>
        <v>0</v>
      </c>
    </row>
    <row r="681" spans="1:16" ht="31.5" hidden="1" outlineLevel="1" x14ac:dyDescent="0.25">
      <c r="A681" s="306">
        <f t="shared" ref="A681:E681" si="458">A586</f>
        <v>2.1</v>
      </c>
      <c r="B681" s="307" t="str">
        <f t="shared" si="458"/>
        <v>Vent condenser performance improvement by replacement of eroded tube nest by unit 3.</v>
      </c>
      <c r="C681" s="306" t="str">
        <f t="shared" si="458"/>
        <v>MERC/TECH 1/CAPEX/20122013/02325</v>
      </c>
      <c r="D681" s="222">
        <f t="shared" si="458"/>
        <v>41285</v>
      </c>
      <c r="E681" s="310">
        <f t="shared" si="458"/>
        <v>0.28599999999999998</v>
      </c>
      <c r="F681" s="232">
        <f t="shared" si="445"/>
        <v>0</v>
      </c>
      <c r="G681" s="232">
        <f t="shared" si="446"/>
        <v>0</v>
      </c>
      <c r="H681" s="232">
        <f t="shared" si="447"/>
        <v>0</v>
      </c>
      <c r="I681" s="232">
        <f>'F4.2'!AA16</f>
        <v>0</v>
      </c>
      <c r="J681" s="232">
        <f>'F4.2'!AZ16</f>
        <v>0</v>
      </c>
      <c r="K681" s="310"/>
      <c r="L681" s="310"/>
      <c r="M681" s="310">
        <f t="shared" si="453"/>
        <v>0</v>
      </c>
      <c r="N681" s="310">
        <f t="shared" si="449"/>
        <v>0</v>
      </c>
      <c r="O681" s="161">
        <f t="shared" si="450"/>
        <v>0</v>
      </c>
      <c r="P681" s="162">
        <f t="shared" si="451"/>
        <v>0</v>
      </c>
    </row>
    <row r="682" spans="1:16" ht="31.5" hidden="1" outlineLevel="1" x14ac:dyDescent="0.25">
      <c r="A682" s="306">
        <f t="shared" ref="A682:E682" si="459">A587</f>
        <v>2.2000000000000002</v>
      </c>
      <c r="B682" s="307" t="str">
        <f t="shared" si="459"/>
        <v>Replacement of major extraction valves &amp;NRVs of unit 3</v>
      </c>
      <c r="C682" s="306" t="str">
        <f t="shared" si="459"/>
        <v>MERC/TECH 1/CAPEX/20122013/02325</v>
      </c>
      <c r="D682" s="222">
        <f t="shared" si="459"/>
        <v>41285</v>
      </c>
      <c r="E682" s="310">
        <f t="shared" si="459"/>
        <v>0.51900000000000002</v>
      </c>
      <c r="F682" s="232">
        <f t="shared" si="445"/>
        <v>0</v>
      </c>
      <c r="G682" s="232">
        <f t="shared" si="446"/>
        <v>0</v>
      </c>
      <c r="H682" s="232">
        <f t="shared" si="447"/>
        <v>0</v>
      </c>
      <c r="I682" s="232">
        <f>'F4.2'!AA17</f>
        <v>0</v>
      </c>
      <c r="J682" s="232">
        <f>'F4.2'!AZ17</f>
        <v>0</v>
      </c>
      <c r="K682" s="310"/>
      <c r="L682" s="310"/>
      <c r="M682" s="310">
        <f t="shared" si="453"/>
        <v>0</v>
      </c>
      <c r="N682" s="310">
        <f t="shared" si="449"/>
        <v>0</v>
      </c>
      <c r="O682" s="161">
        <f t="shared" si="450"/>
        <v>0</v>
      </c>
      <c r="P682" s="162">
        <f t="shared" si="451"/>
        <v>0</v>
      </c>
    </row>
    <row r="683" spans="1:16" ht="31.5" hidden="1" outlineLevel="1" x14ac:dyDescent="0.25">
      <c r="A683" s="306">
        <f t="shared" ref="A683:E683" si="460">A588</f>
        <v>2.2999999999999998</v>
      </c>
      <c r="B683" s="307" t="str">
        <f t="shared" si="460"/>
        <v>60% replacement of boiler skin insulation (Unit 2)</v>
      </c>
      <c r="C683" s="306" t="str">
        <f t="shared" si="460"/>
        <v>MERC/TECH 1/CAPEX/20122013/02325</v>
      </c>
      <c r="D683" s="222">
        <f t="shared" si="460"/>
        <v>41285</v>
      </c>
      <c r="E683" s="310">
        <f t="shared" si="460"/>
        <v>0.29299999999999998</v>
      </c>
      <c r="F683" s="232">
        <f t="shared" si="445"/>
        <v>0</v>
      </c>
      <c r="G683" s="232">
        <f t="shared" si="446"/>
        <v>0</v>
      </c>
      <c r="H683" s="232">
        <f t="shared" si="447"/>
        <v>0</v>
      </c>
      <c r="I683" s="232">
        <f>'F4.2'!AA18</f>
        <v>0</v>
      </c>
      <c r="J683" s="232">
        <f>'F4.2'!AZ18</f>
        <v>0</v>
      </c>
      <c r="K683" s="310"/>
      <c r="L683" s="310"/>
      <c r="M683" s="310">
        <f t="shared" si="453"/>
        <v>0</v>
      </c>
      <c r="N683" s="310">
        <f t="shared" si="449"/>
        <v>0</v>
      </c>
      <c r="O683" s="161">
        <f t="shared" si="450"/>
        <v>0</v>
      </c>
      <c r="P683" s="162">
        <f t="shared" si="451"/>
        <v>0</v>
      </c>
    </row>
    <row r="684" spans="1:16" ht="31.5" hidden="1" outlineLevel="1" x14ac:dyDescent="0.25">
      <c r="A684" s="306">
        <f t="shared" ref="A684:E684" si="461">A589</f>
        <v>2.4</v>
      </c>
      <c r="B684" s="307" t="str">
        <f t="shared" si="461"/>
        <v>Replacement of DM make up ( unit 3) and GSH water pump.( units 2 &amp;3)</v>
      </c>
      <c r="C684" s="306" t="str">
        <f t="shared" si="461"/>
        <v>MERC/TECH 1/CAPEX/20122013/02325</v>
      </c>
      <c r="D684" s="222">
        <f t="shared" si="461"/>
        <v>41285</v>
      </c>
      <c r="E684" s="310">
        <f t="shared" si="461"/>
        <v>0.20599999999999999</v>
      </c>
      <c r="F684" s="232">
        <f t="shared" si="445"/>
        <v>0.26354099999999997</v>
      </c>
      <c r="G684" s="232">
        <f t="shared" si="446"/>
        <v>0.26354099999999997</v>
      </c>
      <c r="H684" s="232">
        <f t="shared" si="447"/>
        <v>0</v>
      </c>
      <c r="I684" s="232">
        <f>'F4.2'!AA19</f>
        <v>0</v>
      </c>
      <c r="J684" s="232">
        <f>'F4.2'!AZ19</f>
        <v>0</v>
      </c>
      <c r="K684" s="310"/>
      <c r="L684" s="310"/>
      <c r="M684" s="310">
        <f t="shared" si="453"/>
        <v>0</v>
      </c>
      <c r="N684" s="310">
        <f t="shared" si="449"/>
        <v>0</v>
      </c>
      <c r="O684" s="161">
        <f t="shared" si="450"/>
        <v>0</v>
      </c>
      <c r="P684" s="162">
        <f t="shared" si="451"/>
        <v>0</v>
      </c>
    </row>
    <row r="685" spans="1:16" ht="31.5" hidden="1" outlineLevel="1" x14ac:dyDescent="0.25">
      <c r="A685" s="306">
        <f t="shared" ref="A685:E685" si="462">A590</f>
        <v>2.5</v>
      </c>
      <c r="B685" s="307" t="str">
        <f t="shared" si="462"/>
        <v>Replacement of LTSH coils (unit 3)</v>
      </c>
      <c r="C685" s="306" t="str">
        <f t="shared" si="462"/>
        <v>MERC/TECH 1/CAPEX/20122013/02325</v>
      </c>
      <c r="D685" s="222">
        <f t="shared" si="462"/>
        <v>41285</v>
      </c>
      <c r="E685" s="310">
        <f t="shared" si="462"/>
        <v>8.3689999999999998</v>
      </c>
      <c r="F685" s="232">
        <f t="shared" si="445"/>
        <v>5.319992955</v>
      </c>
      <c r="G685" s="232">
        <f t="shared" si="446"/>
        <v>5.319992955</v>
      </c>
      <c r="H685" s="232">
        <f t="shared" si="447"/>
        <v>0</v>
      </c>
      <c r="I685" s="232">
        <f>'F4.2'!AA20</f>
        <v>0</v>
      </c>
      <c r="J685" s="232">
        <f>'F4.2'!AZ20</f>
        <v>0</v>
      </c>
      <c r="K685" s="310"/>
      <c r="L685" s="310"/>
      <c r="M685" s="310">
        <f t="shared" si="453"/>
        <v>0</v>
      </c>
      <c r="N685" s="310">
        <f t="shared" si="449"/>
        <v>0</v>
      </c>
      <c r="O685" s="161">
        <f t="shared" si="450"/>
        <v>0</v>
      </c>
      <c r="P685" s="162">
        <f t="shared" si="451"/>
        <v>0</v>
      </c>
    </row>
    <row r="686" spans="1:16" ht="31.5" hidden="1" outlineLevel="1" x14ac:dyDescent="0.25">
      <c r="A686" s="306">
        <f t="shared" ref="A686:E686" si="463">A591</f>
        <v>2.6</v>
      </c>
      <c r="B686" s="307" t="str">
        <f t="shared" si="463"/>
        <v>Replacement of ECO coils (unit 3)</v>
      </c>
      <c r="C686" s="306" t="str">
        <f t="shared" si="463"/>
        <v>MERC/TECH 1/CAPEX/20122013/02325</v>
      </c>
      <c r="D686" s="222">
        <f t="shared" si="463"/>
        <v>41285</v>
      </c>
      <c r="E686" s="310">
        <f t="shared" si="463"/>
        <v>6.032</v>
      </c>
      <c r="F686" s="232">
        <f t="shared" si="445"/>
        <v>3.47281854</v>
      </c>
      <c r="G686" s="232">
        <f t="shared" si="446"/>
        <v>3.47281854</v>
      </c>
      <c r="H686" s="232">
        <f t="shared" si="447"/>
        <v>0</v>
      </c>
      <c r="I686" s="232">
        <f>'F4.2'!AA21</f>
        <v>0</v>
      </c>
      <c r="J686" s="232">
        <f>'F4.2'!AZ21</f>
        <v>0</v>
      </c>
      <c r="K686" s="310"/>
      <c r="L686" s="310"/>
      <c r="M686" s="310">
        <f t="shared" si="453"/>
        <v>0</v>
      </c>
      <c r="N686" s="310">
        <f t="shared" si="449"/>
        <v>0</v>
      </c>
      <c r="O686" s="161">
        <f t="shared" si="450"/>
        <v>0</v>
      </c>
      <c r="P686" s="162">
        <f t="shared" si="451"/>
        <v>0</v>
      </c>
    </row>
    <row r="687" spans="1:16" ht="31.5" hidden="1" outlineLevel="1" x14ac:dyDescent="0.25">
      <c r="A687" s="306">
        <f t="shared" ref="A687:E687" si="464">A592</f>
        <v>2.7</v>
      </c>
      <c r="B687" s="307" t="str">
        <f t="shared" si="464"/>
        <v>Replacement of old LT AHP pump impeller by energy efficient stainless steel impeller</v>
      </c>
      <c r="C687" s="306" t="str">
        <f t="shared" si="464"/>
        <v>MERC/TECH 1/CAPEX/20122013/02325</v>
      </c>
      <c r="D687" s="222">
        <f t="shared" si="464"/>
        <v>41285</v>
      </c>
      <c r="E687" s="310">
        <f t="shared" si="464"/>
        <v>0.1488051</v>
      </c>
      <c r="F687" s="232">
        <f t="shared" si="445"/>
        <v>0.1488051</v>
      </c>
      <c r="G687" s="232">
        <f t="shared" si="446"/>
        <v>0.1488051</v>
      </c>
      <c r="H687" s="232">
        <f t="shared" si="447"/>
        <v>0</v>
      </c>
      <c r="I687" s="232">
        <f>'F4.2'!AA22</f>
        <v>0</v>
      </c>
      <c r="J687" s="232">
        <f>'F4.2'!AZ22</f>
        <v>0</v>
      </c>
      <c r="K687" s="310"/>
      <c r="L687" s="310"/>
      <c r="M687" s="310">
        <f t="shared" si="453"/>
        <v>0</v>
      </c>
      <c r="N687" s="310">
        <f t="shared" si="449"/>
        <v>0</v>
      </c>
      <c r="O687" s="161">
        <f t="shared" si="450"/>
        <v>0</v>
      </c>
      <c r="P687" s="162">
        <f t="shared" si="451"/>
        <v>0</v>
      </c>
    </row>
    <row r="688" spans="1:16" ht="31.5" hidden="1" outlineLevel="1" x14ac:dyDescent="0.25">
      <c r="A688" s="312"/>
      <c r="B688" s="307" t="str">
        <f t="shared" ref="B688:E688" si="465">B593</f>
        <v>IDC</v>
      </c>
      <c r="C688" s="306" t="str">
        <f t="shared" si="465"/>
        <v>MERC/TECH 1/CAPEX/20122013/02325</v>
      </c>
      <c r="D688" s="222">
        <f t="shared" si="465"/>
        <v>41285</v>
      </c>
      <c r="E688" s="322">
        <f t="shared" si="465"/>
        <v>0.93</v>
      </c>
      <c r="F688" s="232">
        <f t="shared" si="445"/>
        <v>0</v>
      </c>
      <c r="G688" s="232">
        <f t="shared" si="446"/>
        <v>0</v>
      </c>
      <c r="H688" s="232">
        <f t="shared" si="447"/>
        <v>0</v>
      </c>
      <c r="I688" s="232">
        <f>'F4.2'!AA23</f>
        <v>0</v>
      </c>
      <c r="J688" s="232">
        <f>'F4.2'!AZ23</f>
        <v>0</v>
      </c>
      <c r="K688" s="322"/>
      <c r="L688" s="322"/>
      <c r="M688" s="322">
        <f t="shared" si="453"/>
        <v>0</v>
      </c>
      <c r="N688" s="322">
        <f t="shared" si="449"/>
        <v>0</v>
      </c>
      <c r="O688" s="161">
        <f t="shared" si="450"/>
        <v>0</v>
      </c>
      <c r="P688" s="162">
        <f t="shared" si="451"/>
        <v>0</v>
      </c>
    </row>
    <row r="689" spans="1:16" ht="31.5" hidden="1" outlineLevel="1" x14ac:dyDescent="0.25">
      <c r="A689" s="301">
        <f t="shared" ref="A689:E689" si="466">A594</f>
        <v>3</v>
      </c>
      <c r="B689" s="302" t="str">
        <f t="shared" si="466"/>
        <v>Measuring and Monitoring of Coal consumption</v>
      </c>
      <c r="C689" s="301" t="str">
        <f t="shared" si="466"/>
        <v>MERC/CAPEX/20122013/00912</v>
      </c>
      <c r="D689" s="226">
        <f t="shared" si="466"/>
        <v>41114</v>
      </c>
      <c r="E689" s="232">
        <f t="shared" si="466"/>
        <v>45.918030000000002</v>
      </c>
      <c r="F689" s="232">
        <f t="shared" si="445"/>
        <v>0</v>
      </c>
      <c r="G689" s="232">
        <f t="shared" si="446"/>
        <v>0</v>
      </c>
      <c r="H689" s="232">
        <f t="shared" si="447"/>
        <v>0</v>
      </c>
      <c r="I689" s="232">
        <f>'F4.2'!AA24</f>
        <v>0</v>
      </c>
      <c r="J689" s="232">
        <f>'F4.2'!AZ24</f>
        <v>0</v>
      </c>
      <c r="K689" s="232"/>
      <c r="L689" s="232"/>
      <c r="M689" s="232">
        <f t="shared" si="453"/>
        <v>0</v>
      </c>
      <c r="N689" s="232">
        <f t="shared" si="449"/>
        <v>0</v>
      </c>
      <c r="O689" s="161">
        <f t="shared" si="450"/>
        <v>0</v>
      </c>
      <c r="P689" s="162">
        <f t="shared" si="451"/>
        <v>0</v>
      </c>
    </row>
    <row r="690" spans="1:16" ht="31.5" hidden="1" outlineLevel="1" x14ac:dyDescent="0.25">
      <c r="A690" s="312">
        <f t="shared" ref="A690:E690" si="467">A595</f>
        <v>3.1</v>
      </c>
      <c r="B690" s="307" t="str">
        <f t="shared" si="467"/>
        <v>Belt Weighers</v>
      </c>
      <c r="C690" s="312" t="str">
        <f t="shared" si="467"/>
        <v>MERC/CAPEX/20122013/00912</v>
      </c>
      <c r="D690" s="323">
        <f t="shared" si="467"/>
        <v>41114</v>
      </c>
      <c r="E690" s="310">
        <f t="shared" si="467"/>
        <v>0.8044</v>
      </c>
      <c r="F690" s="232">
        <f t="shared" si="445"/>
        <v>0</v>
      </c>
      <c r="G690" s="232">
        <f t="shared" si="446"/>
        <v>0</v>
      </c>
      <c r="H690" s="232">
        <f t="shared" si="447"/>
        <v>0</v>
      </c>
      <c r="I690" s="232">
        <f>'F4.2'!AA25</f>
        <v>0</v>
      </c>
      <c r="J690" s="232">
        <f>'F4.2'!AZ25</f>
        <v>0</v>
      </c>
      <c r="K690" s="310"/>
      <c r="L690" s="310"/>
      <c r="M690" s="310">
        <f t="shared" si="453"/>
        <v>0</v>
      </c>
      <c r="N690" s="310">
        <f t="shared" si="449"/>
        <v>0</v>
      </c>
      <c r="O690" s="161">
        <f t="shared" si="450"/>
        <v>0</v>
      </c>
      <c r="P690" s="162">
        <f t="shared" si="451"/>
        <v>0</v>
      </c>
    </row>
    <row r="691" spans="1:16" ht="31.5" hidden="1" outlineLevel="1" x14ac:dyDescent="0.25">
      <c r="A691" s="312">
        <f t="shared" ref="A691:E691" si="468">A596</f>
        <v>3.2</v>
      </c>
      <c r="B691" s="307" t="str">
        <f t="shared" si="468"/>
        <v xml:space="preserve">Fully automatic pit-less in motion weigh bridges </v>
      </c>
      <c r="C691" s="312" t="str">
        <f t="shared" si="468"/>
        <v>MERC/CAPEX/20122013/00912</v>
      </c>
      <c r="D691" s="323">
        <f t="shared" si="468"/>
        <v>41114</v>
      </c>
      <c r="E691" s="310">
        <f t="shared" si="468"/>
        <v>0.41149999999999998</v>
      </c>
      <c r="F691" s="232">
        <f t="shared" si="445"/>
        <v>0</v>
      </c>
      <c r="G691" s="232">
        <f t="shared" si="446"/>
        <v>0</v>
      </c>
      <c r="H691" s="232">
        <f t="shared" si="447"/>
        <v>0</v>
      </c>
      <c r="I691" s="232">
        <f>'F4.2'!AA26</f>
        <v>0</v>
      </c>
      <c r="J691" s="232">
        <f>'F4.2'!AZ26</f>
        <v>0</v>
      </c>
      <c r="K691" s="310"/>
      <c r="L691" s="310"/>
      <c r="M691" s="310">
        <f t="shared" si="453"/>
        <v>0</v>
      </c>
      <c r="N691" s="310">
        <f t="shared" si="449"/>
        <v>0</v>
      </c>
      <c r="O691" s="161">
        <f t="shared" si="450"/>
        <v>0</v>
      </c>
      <c r="P691" s="162">
        <f t="shared" si="451"/>
        <v>0</v>
      </c>
    </row>
    <row r="692" spans="1:16" ht="31.5" hidden="1" outlineLevel="1" x14ac:dyDescent="0.25">
      <c r="A692" s="312">
        <f t="shared" ref="A692:E692" si="469">A597</f>
        <v>3.3</v>
      </c>
      <c r="B692" s="307" t="str">
        <f t="shared" si="469"/>
        <v>Installation side arm charger for Wagon tippler 1A &amp; 1B</v>
      </c>
      <c r="C692" s="312" t="str">
        <f t="shared" si="469"/>
        <v>MERC/CAPEX/20122013/00912</v>
      </c>
      <c r="D692" s="323">
        <f t="shared" si="469"/>
        <v>41114</v>
      </c>
      <c r="E692" s="310">
        <f t="shared" si="469"/>
        <v>21.96</v>
      </c>
      <c r="F692" s="232">
        <f t="shared" si="445"/>
        <v>0</v>
      </c>
      <c r="G692" s="232">
        <f t="shared" si="446"/>
        <v>0</v>
      </c>
      <c r="H692" s="232">
        <f t="shared" si="447"/>
        <v>0</v>
      </c>
      <c r="I692" s="232">
        <f>'F4.2'!AA27</f>
        <v>0</v>
      </c>
      <c r="J692" s="232">
        <f>'F4.2'!AZ27</f>
        <v>0</v>
      </c>
      <c r="K692" s="310"/>
      <c r="L692" s="310"/>
      <c r="M692" s="310">
        <f t="shared" si="453"/>
        <v>0</v>
      </c>
      <c r="N692" s="310">
        <f t="shared" si="449"/>
        <v>0</v>
      </c>
      <c r="O692" s="161">
        <f t="shared" si="450"/>
        <v>0</v>
      </c>
      <c r="P692" s="162">
        <f t="shared" si="451"/>
        <v>0</v>
      </c>
    </row>
    <row r="693" spans="1:16" ht="31.5" hidden="1" outlineLevel="1" x14ac:dyDescent="0.25">
      <c r="A693" s="312">
        <f t="shared" ref="A693:E693" si="470">A598</f>
        <v>3.4</v>
      </c>
      <c r="B693" s="307" t="str">
        <f t="shared" si="470"/>
        <v>Dust Extraction System at Secondary Crusher house &amp; Conveyor 6A/B at stage II CHP</v>
      </c>
      <c r="C693" s="312" t="str">
        <f t="shared" si="470"/>
        <v>MERC/CAPEX/20122013/00912</v>
      </c>
      <c r="D693" s="323">
        <f t="shared" si="470"/>
        <v>41114</v>
      </c>
      <c r="E693" s="310">
        <f t="shared" si="470"/>
        <v>2.0714999999999999</v>
      </c>
      <c r="F693" s="232">
        <f t="shared" si="445"/>
        <v>0</v>
      </c>
      <c r="G693" s="232">
        <f t="shared" si="446"/>
        <v>0</v>
      </c>
      <c r="H693" s="232">
        <f t="shared" si="447"/>
        <v>0</v>
      </c>
      <c r="I693" s="232">
        <f>'F4.2'!AA28</f>
        <v>0</v>
      </c>
      <c r="J693" s="232">
        <f>'F4.2'!AZ28</f>
        <v>0</v>
      </c>
      <c r="K693" s="310"/>
      <c r="L693" s="310"/>
      <c r="M693" s="310">
        <f t="shared" si="453"/>
        <v>0</v>
      </c>
      <c r="N693" s="310">
        <f t="shared" si="449"/>
        <v>0</v>
      </c>
      <c r="O693" s="161">
        <f t="shared" si="450"/>
        <v>0</v>
      </c>
      <c r="P693" s="162">
        <f t="shared" si="451"/>
        <v>0</v>
      </c>
    </row>
    <row r="694" spans="1:16" ht="94.5" hidden="1" outlineLevel="1" x14ac:dyDescent="0.25">
      <c r="A694" s="312">
        <f t="shared" ref="A694:E694" si="471">A599</f>
        <v>3.5</v>
      </c>
      <c r="B694" s="307" t="str">
        <f t="shared" si="471"/>
        <v>Fogging system at 
a) WT old along with PCR, SCR and bunker level belt at Stage I CHP
b) Conveyor 7A/B
c) 100 Mtrx100 Mtr Coal stock area
d) 200 Mtrx200 Mtr Coal stock area</v>
      </c>
      <c r="C694" s="312" t="str">
        <f t="shared" si="471"/>
        <v>MERC/CAPEX/20122013/00912</v>
      </c>
      <c r="D694" s="323">
        <f t="shared" si="471"/>
        <v>41114</v>
      </c>
      <c r="E694" s="310">
        <f t="shared" si="471"/>
        <v>2.2831000000000001</v>
      </c>
      <c r="F694" s="232">
        <f t="shared" si="445"/>
        <v>0.4695358</v>
      </c>
      <c r="G694" s="232">
        <f t="shared" si="446"/>
        <v>0.4695358</v>
      </c>
      <c r="H694" s="232">
        <f t="shared" si="447"/>
        <v>0</v>
      </c>
      <c r="I694" s="232">
        <f>'F4.2'!AA29</f>
        <v>0</v>
      </c>
      <c r="J694" s="232">
        <f>'F4.2'!AZ29</f>
        <v>0</v>
      </c>
      <c r="K694" s="310"/>
      <c r="L694" s="310"/>
      <c r="M694" s="310">
        <f t="shared" si="453"/>
        <v>0</v>
      </c>
      <c r="N694" s="310">
        <f t="shared" si="449"/>
        <v>0</v>
      </c>
      <c r="O694" s="161">
        <f t="shared" si="450"/>
        <v>0</v>
      </c>
      <c r="P694" s="162">
        <f t="shared" si="451"/>
        <v>0</v>
      </c>
    </row>
    <row r="695" spans="1:16" ht="31.5" hidden="1" outlineLevel="1" x14ac:dyDescent="0.25">
      <c r="A695" s="312">
        <f t="shared" ref="A695:E695" si="472">A600</f>
        <v>3.6</v>
      </c>
      <c r="B695" s="307" t="str">
        <f t="shared" si="472"/>
        <v xml:space="preserve">Bunker level montoring system for 12 bunkers </v>
      </c>
      <c r="C695" s="312" t="str">
        <f t="shared" si="472"/>
        <v>MERC/CAPEX/20122013/00912</v>
      </c>
      <c r="D695" s="323">
        <f t="shared" si="472"/>
        <v>41114</v>
      </c>
      <c r="E695" s="310">
        <f t="shared" si="472"/>
        <v>2.5038</v>
      </c>
      <c r="F695" s="232">
        <f t="shared" si="445"/>
        <v>0</v>
      </c>
      <c r="G695" s="232">
        <f t="shared" si="446"/>
        <v>0</v>
      </c>
      <c r="H695" s="232">
        <f t="shared" si="447"/>
        <v>0</v>
      </c>
      <c r="I695" s="232">
        <f>'F4.2'!AA30</f>
        <v>0</v>
      </c>
      <c r="J695" s="232">
        <f>'F4.2'!AZ30</f>
        <v>0</v>
      </c>
      <c r="K695" s="310"/>
      <c r="L695" s="310"/>
      <c r="M695" s="310">
        <f t="shared" si="453"/>
        <v>0</v>
      </c>
      <c r="N695" s="310">
        <f t="shared" si="449"/>
        <v>0</v>
      </c>
      <c r="O695" s="161">
        <f t="shared" si="450"/>
        <v>0</v>
      </c>
      <c r="P695" s="162">
        <f t="shared" si="451"/>
        <v>0</v>
      </c>
    </row>
    <row r="696" spans="1:16" ht="31.5" hidden="1" outlineLevel="1" x14ac:dyDescent="0.25">
      <c r="A696" s="312">
        <f t="shared" ref="A696:E696" si="473">A601</f>
        <v>3.7</v>
      </c>
      <c r="B696" s="307" t="str">
        <f t="shared" si="473"/>
        <v xml:space="preserve">Rotary pneumatic or electrical hammers </v>
      </c>
      <c r="C696" s="312" t="str">
        <f t="shared" si="473"/>
        <v>MERC/CAPEX/20122013/00912</v>
      </c>
      <c r="D696" s="323">
        <f t="shared" si="473"/>
        <v>41114</v>
      </c>
      <c r="E696" s="310">
        <f t="shared" si="473"/>
        <v>9.7000000000000003E-2</v>
      </c>
      <c r="F696" s="232">
        <f t="shared" si="445"/>
        <v>0</v>
      </c>
      <c r="G696" s="232">
        <f t="shared" si="446"/>
        <v>0</v>
      </c>
      <c r="H696" s="232">
        <f t="shared" si="447"/>
        <v>0</v>
      </c>
      <c r="I696" s="232">
        <f>'F4.2'!AA31</f>
        <v>0</v>
      </c>
      <c r="J696" s="232">
        <f>'F4.2'!AZ31</f>
        <v>0</v>
      </c>
      <c r="K696" s="310"/>
      <c r="L696" s="310"/>
      <c r="M696" s="310">
        <f t="shared" si="453"/>
        <v>0</v>
      </c>
      <c r="N696" s="310">
        <f t="shared" si="449"/>
        <v>0</v>
      </c>
      <c r="O696" s="161">
        <f t="shared" si="450"/>
        <v>0</v>
      </c>
      <c r="P696" s="162">
        <f t="shared" si="451"/>
        <v>0</v>
      </c>
    </row>
    <row r="697" spans="1:16" ht="31.5" hidden="1" outlineLevel="1" x14ac:dyDescent="0.25">
      <c r="A697" s="312">
        <f t="shared" ref="A697:E697" si="474">A602</f>
        <v>3.8</v>
      </c>
      <c r="B697" s="307" t="str">
        <f t="shared" si="474"/>
        <v xml:space="preserve">Enhancement of unloading capacity of CHP from 360 TPH to 500 TPH </v>
      </c>
      <c r="C697" s="312" t="str">
        <f t="shared" si="474"/>
        <v>MERC/CAPEX/20122013/00912</v>
      </c>
      <c r="D697" s="323">
        <f t="shared" si="474"/>
        <v>41114</v>
      </c>
      <c r="E697" s="310">
        <f t="shared" si="474"/>
        <v>7.6508000000000003</v>
      </c>
      <c r="F697" s="232">
        <f t="shared" si="445"/>
        <v>0</v>
      </c>
      <c r="G697" s="232">
        <f t="shared" si="446"/>
        <v>0</v>
      </c>
      <c r="H697" s="232">
        <f t="shared" si="447"/>
        <v>0</v>
      </c>
      <c r="I697" s="232">
        <f>'F4.2'!AA32</f>
        <v>0</v>
      </c>
      <c r="J697" s="232">
        <f>'F4.2'!AZ32</f>
        <v>0</v>
      </c>
      <c r="K697" s="310"/>
      <c r="L697" s="310"/>
      <c r="M697" s="310">
        <f t="shared" si="453"/>
        <v>0</v>
      </c>
      <c r="N697" s="310">
        <f t="shared" si="449"/>
        <v>0</v>
      </c>
      <c r="O697" s="161">
        <f t="shared" si="450"/>
        <v>0</v>
      </c>
      <c r="P697" s="162">
        <f t="shared" si="451"/>
        <v>0</v>
      </c>
    </row>
    <row r="698" spans="1:16" ht="78.75" hidden="1" outlineLevel="1" x14ac:dyDescent="0.25">
      <c r="A698" s="312">
        <f t="shared" ref="A698:E698" si="475">A603</f>
        <v>3.9</v>
      </c>
      <c r="B698" s="307" t="str">
        <f t="shared" si="475"/>
        <v>Quick detection of poor coal quality through CCTV on overhead watch
tower focused onto the wagons, over which the rake passes at low
speed &amp; various conveyor tunnels</v>
      </c>
      <c r="C698" s="312" t="str">
        <f t="shared" si="475"/>
        <v>MERC/CAPEX/20122013/00912</v>
      </c>
      <c r="D698" s="323">
        <f t="shared" si="475"/>
        <v>41114</v>
      </c>
      <c r="E698" s="310">
        <f t="shared" si="475"/>
        <v>0.29680000000000001</v>
      </c>
      <c r="F698" s="232">
        <f t="shared" si="445"/>
        <v>0</v>
      </c>
      <c r="G698" s="232">
        <f t="shared" si="446"/>
        <v>0</v>
      </c>
      <c r="H698" s="232">
        <f t="shared" si="447"/>
        <v>0</v>
      </c>
      <c r="I698" s="232">
        <f>'F4.2'!AA33</f>
        <v>0</v>
      </c>
      <c r="J698" s="232">
        <f>'F4.2'!AZ33</f>
        <v>0</v>
      </c>
      <c r="K698" s="310"/>
      <c r="L698" s="310"/>
      <c r="M698" s="310">
        <f t="shared" si="453"/>
        <v>0</v>
      </c>
      <c r="N698" s="310">
        <f t="shared" si="449"/>
        <v>0</v>
      </c>
      <c r="O698" s="161">
        <f t="shared" si="450"/>
        <v>0</v>
      </c>
      <c r="P698" s="162">
        <f t="shared" si="451"/>
        <v>0</v>
      </c>
    </row>
    <row r="699" spans="1:16" ht="31.5" hidden="1" outlineLevel="1" x14ac:dyDescent="0.25">
      <c r="A699" s="315">
        <f t="shared" ref="A699:E699" si="476">A604</f>
        <v>3.1</v>
      </c>
      <c r="B699" s="307" t="str">
        <f t="shared" si="476"/>
        <v xml:space="preserve">Motor controller for conveyor motors of Stage II CHP </v>
      </c>
      <c r="C699" s="312" t="str">
        <f t="shared" si="476"/>
        <v>MERC/CAPEX/20122013/00912</v>
      </c>
      <c r="D699" s="323">
        <f t="shared" si="476"/>
        <v>41114</v>
      </c>
      <c r="E699" s="310">
        <f t="shared" si="476"/>
        <v>0.9607</v>
      </c>
      <c r="F699" s="232">
        <f t="shared" si="445"/>
        <v>0.9607</v>
      </c>
      <c r="G699" s="232">
        <f t="shared" si="446"/>
        <v>0.9607</v>
      </c>
      <c r="H699" s="232">
        <f t="shared" si="447"/>
        <v>0</v>
      </c>
      <c r="I699" s="232">
        <f>'F4.2'!AA34</f>
        <v>0</v>
      </c>
      <c r="J699" s="232">
        <f>'F4.2'!AZ34</f>
        <v>0</v>
      </c>
      <c r="K699" s="310"/>
      <c r="L699" s="310"/>
      <c r="M699" s="310">
        <f t="shared" si="453"/>
        <v>0</v>
      </c>
      <c r="N699" s="310">
        <f t="shared" si="449"/>
        <v>0</v>
      </c>
      <c r="O699" s="161">
        <f t="shared" si="450"/>
        <v>0</v>
      </c>
      <c r="P699" s="162">
        <f t="shared" si="451"/>
        <v>0</v>
      </c>
    </row>
    <row r="700" spans="1:16" ht="31.5" hidden="1" outlineLevel="1" x14ac:dyDescent="0.25">
      <c r="A700" s="312">
        <f t="shared" ref="A700:E700" si="477">A605</f>
        <v>3.11</v>
      </c>
      <c r="B700" s="307" t="str">
        <f t="shared" si="477"/>
        <v>Procurement of a CHN apparatus for ultimate analysis for operational optimization and coal mapping studies.</v>
      </c>
      <c r="C700" s="312" t="str">
        <f t="shared" si="477"/>
        <v>MERC/CAPEX/20122013/00912</v>
      </c>
      <c r="D700" s="323">
        <f t="shared" si="477"/>
        <v>41114</v>
      </c>
      <c r="E700" s="310">
        <f t="shared" si="477"/>
        <v>0.63617000000000001</v>
      </c>
      <c r="F700" s="232">
        <f t="shared" si="445"/>
        <v>0</v>
      </c>
      <c r="G700" s="232">
        <f t="shared" si="446"/>
        <v>0</v>
      </c>
      <c r="H700" s="232">
        <f t="shared" si="447"/>
        <v>0</v>
      </c>
      <c r="I700" s="232">
        <f>'F4.2'!AA35</f>
        <v>0</v>
      </c>
      <c r="J700" s="232">
        <f>'F4.2'!AZ35</f>
        <v>0</v>
      </c>
      <c r="K700" s="310"/>
      <c r="L700" s="310"/>
      <c r="M700" s="310">
        <f t="shared" si="453"/>
        <v>0</v>
      </c>
      <c r="N700" s="310">
        <f t="shared" si="449"/>
        <v>0</v>
      </c>
      <c r="O700" s="161">
        <f t="shared" si="450"/>
        <v>0</v>
      </c>
      <c r="P700" s="162">
        <f t="shared" si="451"/>
        <v>0</v>
      </c>
    </row>
    <row r="701" spans="1:16" ht="31.5" hidden="1" outlineLevel="1" x14ac:dyDescent="0.25">
      <c r="A701" s="312">
        <f t="shared" ref="A701:E701" si="478">A606</f>
        <v>3.12</v>
      </c>
      <c r="B701" s="307" t="str">
        <f t="shared" si="478"/>
        <v xml:space="preserve">Additional bomb calorimeter </v>
      </c>
      <c r="C701" s="312" t="str">
        <f t="shared" si="478"/>
        <v>MERC/CAPEX/20122013/00912</v>
      </c>
      <c r="D701" s="323">
        <f t="shared" si="478"/>
        <v>41114</v>
      </c>
      <c r="E701" s="310">
        <f t="shared" si="478"/>
        <v>0.44012000000000001</v>
      </c>
      <c r="F701" s="232">
        <f t="shared" si="445"/>
        <v>0.19</v>
      </c>
      <c r="G701" s="232">
        <f t="shared" si="446"/>
        <v>0.19</v>
      </c>
      <c r="H701" s="232">
        <f t="shared" si="447"/>
        <v>0</v>
      </c>
      <c r="I701" s="232">
        <f>'F4.2'!AA36</f>
        <v>0</v>
      </c>
      <c r="J701" s="232">
        <f>'F4.2'!AZ36</f>
        <v>0</v>
      </c>
      <c r="K701" s="310"/>
      <c r="L701" s="310"/>
      <c r="M701" s="310">
        <f t="shared" si="453"/>
        <v>0</v>
      </c>
      <c r="N701" s="310">
        <f t="shared" si="449"/>
        <v>0</v>
      </c>
      <c r="O701" s="161">
        <f t="shared" si="450"/>
        <v>0</v>
      </c>
      <c r="P701" s="162">
        <f t="shared" si="451"/>
        <v>0</v>
      </c>
    </row>
    <row r="702" spans="1:16" ht="31.5" hidden="1" outlineLevel="1" x14ac:dyDescent="0.25">
      <c r="A702" s="312">
        <f t="shared" ref="A702:E702" si="479">A607</f>
        <v>3.13</v>
      </c>
      <c r="B702" s="307" t="str">
        <f t="shared" si="479"/>
        <v xml:space="preserve">TGA analysis of the coal for operational optimization. </v>
      </c>
      <c r="C702" s="312" t="str">
        <f t="shared" si="479"/>
        <v>MERC/CAPEX/20122013/00912</v>
      </c>
      <c r="D702" s="323">
        <f t="shared" si="479"/>
        <v>41114</v>
      </c>
      <c r="E702" s="310">
        <f t="shared" si="479"/>
        <v>0.53213999999999995</v>
      </c>
      <c r="F702" s="232">
        <f t="shared" si="445"/>
        <v>0</v>
      </c>
      <c r="G702" s="232">
        <f t="shared" si="446"/>
        <v>0</v>
      </c>
      <c r="H702" s="232">
        <f t="shared" si="447"/>
        <v>0</v>
      </c>
      <c r="I702" s="232">
        <f>'F4.2'!AA37</f>
        <v>0</v>
      </c>
      <c r="J702" s="232">
        <f>'F4.2'!AZ37</f>
        <v>0</v>
      </c>
      <c r="K702" s="310"/>
      <c r="L702" s="310"/>
      <c r="M702" s="310">
        <f t="shared" si="453"/>
        <v>0</v>
      </c>
      <c r="N702" s="310">
        <f t="shared" si="449"/>
        <v>0</v>
      </c>
      <c r="O702" s="161">
        <f t="shared" si="450"/>
        <v>0</v>
      </c>
      <c r="P702" s="162">
        <f t="shared" si="451"/>
        <v>0</v>
      </c>
    </row>
    <row r="703" spans="1:16" ht="31.5" hidden="1" outlineLevel="1" x14ac:dyDescent="0.25">
      <c r="A703" s="301"/>
      <c r="B703" s="307" t="str">
        <f t="shared" ref="B703:E703" si="480">B608</f>
        <v>IDC</v>
      </c>
      <c r="C703" s="312" t="str">
        <f t="shared" si="480"/>
        <v>MERC/CAPEX/20122013/00912</v>
      </c>
      <c r="D703" s="323">
        <f t="shared" si="480"/>
        <v>41114</v>
      </c>
      <c r="E703" s="310">
        <f t="shared" si="480"/>
        <v>5.27</v>
      </c>
      <c r="F703" s="232">
        <f t="shared" si="445"/>
        <v>0</v>
      </c>
      <c r="G703" s="232">
        <f t="shared" si="446"/>
        <v>0</v>
      </c>
      <c r="H703" s="232">
        <f t="shared" si="447"/>
        <v>0</v>
      </c>
      <c r="I703" s="232">
        <f>'F4.2'!AA38</f>
        <v>0</v>
      </c>
      <c r="J703" s="232">
        <f>'F4.2'!AZ38</f>
        <v>0</v>
      </c>
      <c r="K703" s="310"/>
      <c r="L703" s="310"/>
      <c r="M703" s="310">
        <f t="shared" si="453"/>
        <v>0</v>
      </c>
      <c r="N703" s="310">
        <f t="shared" si="449"/>
        <v>0</v>
      </c>
      <c r="O703" s="161">
        <f t="shared" si="450"/>
        <v>0</v>
      </c>
      <c r="P703" s="162">
        <f t="shared" si="451"/>
        <v>0</v>
      </c>
    </row>
    <row r="704" spans="1:16" ht="31.5" hidden="1" outlineLevel="1" x14ac:dyDescent="0.25">
      <c r="A704" s="301">
        <f>A609</f>
        <v>4</v>
      </c>
      <c r="B704" s="302" t="str">
        <f t="shared" ref="B704:E704" si="481">B609</f>
        <v>Turbine Auxiliary Performance Improvements</v>
      </c>
      <c r="C704" s="301" t="str">
        <f t="shared" si="481"/>
        <v>MERC/CAPEX/20122013/02107</v>
      </c>
      <c r="D704" s="226">
        <f t="shared" si="481"/>
        <v>41281</v>
      </c>
      <c r="E704" s="232">
        <f t="shared" si="481"/>
        <v>20.108999999999998</v>
      </c>
      <c r="F704" s="232">
        <f t="shared" si="445"/>
        <v>0</v>
      </c>
      <c r="G704" s="232">
        <f t="shared" si="446"/>
        <v>0</v>
      </c>
      <c r="H704" s="232">
        <f t="shared" si="447"/>
        <v>0</v>
      </c>
      <c r="I704" s="232">
        <f>'F4.2'!AA39</f>
        <v>0</v>
      </c>
      <c r="J704" s="232">
        <f>'F4.2'!AZ39</f>
        <v>0</v>
      </c>
      <c r="K704" s="232"/>
      <c r="L704" s="232"/>
      <c r="M704" s="232">
        <f t="shared" si="453"/>
        <v>0</v>
      </c>
      <c r="N704" s="232">
        <f t="shared" si="449"/>
        <v>0</v>
      </c>
      <c r="O704" s="161">
        <f t="shared" si="450"/>
        <v>0</v>
      </c>
      <c r="P704" s="162">
        <f t="shared" si="451"/>
        <v>0</v>
      </c>
    </row>
    <row r="705" spans="1:16" ht="47.25" hidden="1" outlineLevel="1" x14ac:dyDescent="0.25">
      <c r="A705" s="312">
        <f>A610</f>
        <v>4.0999999999999996</v>
      </c>
      <c r="B705" s="307" t="str">
        <f t="shared" ref="B705:E705" si="482">B610</f>
        <v>Procurement and installation and commissioning of modified upgraded boiler feed pump (Type -200KHI/S) having energy efficient cartridge for unit 2 &amp; 3 , BTPS.</v>
      </c>
      <c r="C705" s="312" t="str">
        <f t="shared" si="482"/>
        <v>MERC/CAPEX/20122013/02107</v>
      </c>
      <c r="D705" s="323">
        <f t="shared" si="482"/>
        <v>41281</v>
      </c>
      <c r="E705" s="310">
        <f t="shared" si="482"/>
        <v>17.47</v>
      </c>
      <c r="F705" s="232">
        <f t="shared" si="445"/>
        <v>8.655683800000002</v>
      </c>
      <c r="G705" s="232">
        <f t="shared" si="446"/>
        <v>8.655683800000002</v>
      </c>
      <c r="H705" s="232">
        <f t="shared" si="447"/>
        <v>0</v>
      </c>
      <c r="I705" s="232">
        <f>'F4.2'!AA40</f>
        <v>0</v>
      </c>
      <c r="J705" s="232">
        <f>'F4.2'!AZ40</f>
        <v>0</v>
      </c>
      <c r="K705" s="310"/>
      <c r="L705" s="310"/>
      <c r="M705" s="310">
        <f t="shared" si="453"/>
        <v>0</v>
      </c>
      <c r="N705" s="310">
        <f t="shared" si="449"/>
        <v>0</v>
      </c>
      <c r="O705" s="161">
        <f t="shared" si="450"/>
        <v>0</v>
      </c>
      <c r="P705" s="162">
        <f t="shared" si="451"/>
        <v>0</v>
      </c>
    </row>
    <row r="706" spans="1:16" ht="31.5" hidden="1" outlineLevel="1" x14ac:dyDescent="0.25">
      <c r="A706" s="312">
        <f>A611</f>
        <v>4.2</v>
      </c>
      <c r="B706" s="307" t="str">
        <f t="shared" ref="B706:E706" si="483">B611</f>
        <v>Replacement of brine pumps with modified pumps complete with S.S material in new WTP</v>
      </c>
      <c r="C706" s="312" t="str">
        <f t="shared" si="483"/>
        <v>MERC/CAPEX/20122013/02107</v>
      </c>
      <c r="D706" s="323">
        <f t="shared" si="483"/>
        <v>41281</v>
      </c>
      <c r="E706" s="310">
        <f t="shared" si="483"/>
        <v>1.0289999999999999</v>
      </c>
      <c r="F706" s="232">
        <f t="shared" si="445"/>
        <v>0.30159950000000002</v>
      </c>
      <c r="G706" s="232">
        <f t="shared" si="446"/>
        <v>0.30159950000000002</v>
      </c>
      <c r="H706" s="232">
        <f t="shared" si="447"/>
        <v>0</v>
      </c>
      <c r="I706" s="232">
        <f>'F4.2'!AA41</f>
        <v>0</v>
      </c>
      <c r="J706" s="232">
        <f>'F4.2'!AZ41</f>
        <v>0</v>
      </c>
      <c r="K706" s="310"/>
      <c r="L706" s="310"/>
      <c r="M706" s="310">
        <f t="shared" si="453"/>
        <v>0</v>
      </c>
      <c r="N706" s="310">
        <f t="shared" si="449"/>
        <v>0</v>
      </c>
      <c r="O706" s="161">
        <f t="shared" si="450"/>
        <v>0</v>
      </c>
      <c r="P706" s="162">
        <f t="shared" si="451"/>
        <v>0</v>
      </c>
    </row>
    <row r="707" spans="1:16" ht="31.5" hidden="1" outlineLevel="1" x14ac:dyDescent="0.25">
      <c r="A707" s="301"/>
      <c r="B707" s="307" t="str">
        <f t="shared" ref="B707:E707" si="484">B612</f>
        <v>IDC</v>
      </c>
      <c r="C707" s="312" t="str">
        <f t="shared" si="484"/>
        <v>MERC/CAPEX/20122013/02107</v>
      </c>
      <c r="D707" s="323">
        <f t="shared" si="484"/>
        <v>41281</v>
      </c>
      <c r="E707" s="310">
        <f t="shared" si="484"/>
        <v>1.61</v>
      </c>
      <c r="F707" s="232">
        <f t="shared" si="445"/>
        <v>0</v>
      </c>
      <c r="G707" s="232">
        <f t="shared" si="446"/>
        <v>0</v>
      </c>
      <c r="H707" s="232">
        <f t="shared" si="447"/>
        <v>0</v>
      </c>
      <c r="I707" s="232">
        <f>'F4.2'!AA42</f>
        <v>0</v>
      </c>
      <c r="J707" s="232">
        <f>'F4.2'!AZ42</f>
        <v>0</v>
      </c>
      <c r="K707" s="310"/>
      <c r="L707" s="310"/>
      <c r="M707" s="310">
        <f t="shared" si="453"/>
        <v>0</v>
      </c>
      <c r="N707" s="310">
        <f t="shared" si="449"/>
        <v>0</v>
      </c>
      <c r="O707" s="161">
        <f t="shared" si="450"/>
        <v>0</v>
      </c>
      <c r="P707" s="162">
        <f t="shared" si="451"/>
        <v>0</v>
      </c>
    </row>
    <row r="708" spans="1:16" ht="47.25" hidden="1" outlineLevel="1" x14ac:dyDescent="0.25">
      <c r="A708" s="301">
        <f>A613</f>
        <v>5</v>
      </c>
      <c r="B708" s="302" t="str">
        <f t="shared" ref="B708:E708" si="485">B613</f>
        <v>Replacement of Platen water wall coils U#2,Super Heater &amp; Platen Super Heater Coils for U#2 and Cold Reheater coils for U#2 &amp; U#3</v>
      </c>
      <c r="C708" s="301" t="str">
        <f t="shared" si="485"/>
        <v>MERC/TECH-1/CAPEX/20142015/006</v>
      </c>
      <c r="D708" s="226">
        <f t="shared" si="485"/>
        <v>41928</v>
      </c>
      <c r="E708" s="232">
        <f t="shared" si="485"/>
        <v>13.692</v>
      </c>
      <c r="F708" s="232">
        <f t="shared" si="445"/>
        <v>0</v>
      </c>
      <c r="G708" s="232">
        <f t="shared" si="446"/>
        <v>0</v>
      </c>
      <c r="H708" s="232">
        <f t="shared" si="447"/>
        <v>0</v>
      </c>
      <c r="I708" s="232">
        <f>'F4.2'!AA43</f>
        <v>0</v>
      </c>
      <c r="J708" s="232">
        <f>'F4.2'!AZ43</f>
        <v>0</v>
      </c>
      <c r="K708" s="232"/>
      <c r="L708" s="232"/>
      <c r="M708" s="232">
        <f t="shared" si="453"/>
        <v>0</v>
      </c>
      <c r="N708" s="232">
        <f t="shared" si="449"/>
        <v>0</v>
      </c>
      <c r="O708" s="161">
        <f t="shared" si="450"/>
        <v>0</v>
      </c>
      <c r="P708" s="162">
        <f t="shared" si="451"/>
        <v>0</v>
      </c>
    </row>
    <row r="709" spans="1:16" ht="31.5" hidden="1" outlineLevel="1" x14ac:dyDescent="0.25">
      <c r="A709" s="312">
        <f>A614</f>
        <v>5.0999999999999996</v>
      </c>
      <c r="B709" s="316" t="str">
        <f t="shared" ref="B709:E709" si="486">B614</f>
        <v>Supply &amp; Erection of Platen Water wall coils Assembly from inlet header to outlet header in pent house for Unit No 2</v>
      </c>
      <c r="C709" s="312" t="str">
        <f t="shared" si="486"/>
        <v>MERC/TECH-1/CAPEX/20142015/006</v>
      </c>
      <c r="D709" s="323">
        <f t="shared" si="486"/>
        <v>41928</v>
      </c>
      <c r="E709" s="310">
        <f t="shared" si="486"/>
        <v>1.1040000000000001</v>
      </c>
      <c r="F709" s="232">
        <f t="shared" si="445"/>
        <v>0.54</v>
      </c>
      <c r="G709" s="232">
        <f t="shared" si="446"/>
        <v>0.54</v>
      </c>
      <c r="H709" s="232">
        <f t="shared" si="447"/>
        <v>0</v>
      </c>
      <c r="I709" s="232">
        <f>'F4.2'!AA44</f>
        <v>0</v>
      </c>
      <c r="J709" s="232">
        <f>'F4.2'!AZ44</f>
        <v>0</v>
      </c>
      <c r="K709" s="310"/>
      <c r="L709" s="310"/>
      <c r="M709" s="310">
        <f t="shared" si="453"/>
        <v>0</v>
      </c>
      <c r="N709" s="310">
        <f t="shared" si="449"/>
        <v>0</v>
      </c>
      <c r="O709" s="161">
        <f t="shared" si="450"/>
        <v>0</v>
      </c>
      <c r="P709" s="162">
        <f t="shared" si="451"/>
        <v>0</v>
      </c>
    </row>
    <row r="710" spans="1:16" ht="63" hidden="1" outlineLevel="1" x14ac:dyDescent="0.25">
      <c r="A710" s="312">
        <f>A615</f>
        <v>5.2</v>
      </c>
      <c r="B710" s="316" t="str">
        <f t="shared" ref="B710:E710" si="487">B615</f>
        <v>Complete Supply &amp; Erection of Super Heater Radiant Roof Panel Tube  with Attachment  for Unit No 2 Boiler From front side of Boiler to rear side of boiler &amp; Vertical Platen Super Heater coils Assembly for Unit No 2, 210 MW Boiler.</v>
      </c>
      <c r="C710" s="312" t="str">
        <f t="shared" si="487"/>
        <v>MERC/TECH-1/CAPEX/20142015/006</v>
      </c>
      <c r="D710" s="323">
        <f t="shared" si="487"/>
        <v>41928</v>
      </c>
      <c r="E710" s="310">
        <f t="shared" si="487"/>
        <v>5.4770000000000003</v>
      </c>
      <c r="F710" s="232">
        <f t="shared" si="445"/>
        <v>5.4649043000000006</v>
      </c>
      <c r="G710" s="232">
        <f t="shared" si="446"/>
        <v>5.4649043000000006</v>
      </c>
      <c r="H710" s="232">
        <f t="shared" si="447"/>
        <v>0</v>
      </c>
      <c r="I710" s="232">
        <f>'F4.2'!AA45</f>
        <v>0</v>
      </c>
      <c r="J710" s="232">
        <f>'F4.2'!AZ45</f>
        <v>0</v>
      </c>
      <c r="K710" s="310"/>
      <c r="L710" s="310"/>
      <c r="M710" s="310">
        <f t="shared" si="453"/>
        <v>0</v>
      </c>
      <c r="N710" s="310">
        <f t="shared" si="449"/>
        <v>0</v>
      </c>
      <c r="O710" s="161">
        <f t="shared" si="450"/>
        <v>0</v>
      </c>
      <c r="P710" s="162">
        <f t="shared" si="451"/>
        <v>0</v>
      </c>
    </row>
    <row r="711" spans="1:16" ht="78.75" hidden="1" outlineLevel="1" x14ac:dyDescent="0.25">
      <c r="A711" s="312">
        <f>A616</f>
        <v>5.3</v>
      </c>
      <c r="B711" s="316" t="str">
        <f t="shared" ref="B711:E711" si="488">B616</f>
        <v>Supply &amp; Erection of Reheater front Pendent Assembly consisting Full set of Cold Reheater coil assembly For Unit No 2 with necessary attachments, Crown Plate. Heat shield, roof seal bend, steam cooled spacer tube with necessary attachment.</v>
      </c>
      <c r="C711" s="312" t="str">
        <f t="shared" si="488"/>
        <v>MERC/TECH-1/CAPEX/20142015/006</v>
      </c>
      <c r="D711" s="323">
        <f t="shared" si="488"/>
        <v>41928</v>
      </c>
      <c r="E711" s="310">
        <f t="shared" si="488"/>
        <v>2.7109999999999999</v>
      </c>
      <c r="F711" s="232">
        <f t="shared" si="445"/>
        <v>2.6624558</v>
      </c>
      <c r="G711" s="232">
        <f t="shared" si="446"/>
        <v>2.6624558</v>
      </c>
      <c r="H711" s="232">
        <f t="shared" si="447"/>
        <v>0</v>
      </c>
      <c r="I711" s="232">
        <f>'F4.2'!AA46</f>
        <v>0</v>
      </c>
      <c r="J711" s="232">
        <f>'F4.2'!AZ46</f>
        <v>0</v>
      </c>
      <c r="K711" s="310"/>
      <c r="L711" s="310"/>
      <c r="M711" s="310">
        <f t="shared" si="453"/>
        <v>0</v>
      </c>
      <c r="N711" s="310">
        <f t="shared" si="449"/>
        <v>0</v>
      </c>
      <c r="O711" s="161">
        <f t="shared" si="450"/>
        <v>0</v>
      </c>
      <c r="P711" s="162">
        <f t="shared" si="451"/>
        <v>0</v>
      </c>
    </row>
    <row r="712" spans="1:16" ht="78.75" hidden="1" outlineLevel="1" x14ac:dyDescent="0.25">
      <c r="A712" s="312">
        <f>A617</f>
        <v>5.4</v>
      </c>
      <c r="B712" s="316" t="str">
        <f t="shared" ref="B712:E712" si="489">B617</f>
        <v>Supply &amp; Erection of Reheater front Pendent Assembly consisting Full set of Cold Reheater coil assembly For Unit No 3 with necessary attachments, Crown Plate. Heat shield, roof seal bend, steam cooled spacer tube with necessary attachment.</v>
      </c>
      <c r="C712" s="312" t="str">
        <f t="shared" si="489"/>
        <v>MERC/TECH-1/CAPEX/20142015/006</v>
      </c>
      <c r="D712" s="323">
        <f t="shared" si="489"/>
        <v>41928</v>
      </c>
      <c r="E712" s="310">
        <f t="shared" si="489"/>
        <v>2.7109999999999999</v>
      </c>
      <c r="F712" s="232">
        <f t="shared" si="445"/>
        <v>2.3531</v>
      </c>
      <c r="G712" s="232">
        <f t="shared" si="446"/>
        <v>2.3531</v>
      </c>
      <c r="H712" s="232">
        <f t="shared" si="447"/>
        <v>0</v>
      </c>
      <c r="I712" s="232">
        <f>'F4.2'!AA47</f>
        <v>0</v>
      </c>
      <c r="J712" s="232">
        <f>'F4.2'!AZ47</f>
        <v>0</v>
      </c>
      <c r="K712" s="310"/>
      <c r="L712" s="310"/>
      <c r="M712" s="310">
        <f t="shared" si="453"/>
        <v>0</v>
      </c>
      <c r="N712" s="310">
        <f t="shared" si="449"/>
        <v>0</v>
      </c>
      <c r="O712" s="161">
        <f t="shared" si="450"/>
        <v>0</v>
      </c>
      <c r="P712" s="162">
        <f t="shared" si="451"/>
        <v>0</v>
      </c>
    </row>
    <row r="713" spans="1:16" ht="31.5" hidden="1" outlineLevel="1" x14ac:dyDescent="0.25">
      <c r="A713" s="301"/>
      <c r="B713" s="316" t="str">
        <f t="shared" ref="B713:E713" si="490">B618</f>
        <v>IDC</v>
      </c>
      <c r="C713" s="312" t="str">
        <f t="shared" si="490"/>
        <v>MERC/TECH-1/CAPEX/20142015/006</v>
      </c>
      <c r="D713" s="323">
        <f t="shared" si="490"/>
        <v>41928</v>
      </c>
      <c r="E713" s="310">
        <f t="shared" si="490"/>
        <v>1.6890000000000001</v>
      </c>
      <c r="F713" s="232">
        <f t="shared" si="445"/>
        <v>0</v>
      </c>
      <c r="G713" s="232">
        <f t="shared" si="446"/>
        <v>0</v>
      </c>
      <c r="H713" s="232">
        <f t="shared" si="447"/>
        <v>0</v>
      </c>
      <c r="I713" s="232">
        <f>'F4.2'!AA48</f>
        <v>0</v>
      </c>
      <c r="J713" s="232">
        <f>'F4.2'!AZ48</f>
        <v>0</v>
      </c>
      <c r="K713" s="310"/>
      <c r="L713" s="310"/>
      <c r="M713" s="310">
        <f t="shared" si="453"/>
        <v>0</v>
      </c>
      <c r="N713" s="310">
        <f t="shared" si="449"/>
        <v>0</v>
      </c>
      <c r="O713" s="161">
        <f t="shared" si="450"/>
        <v>0</v>
      </c>
      <c r="P713" s="162">
        <f t="shared" si="451"/>
        <v>0</v>
      </c>
    </row>
    <row r="714" spans="1:16" ht="47.25" hidden="1" outlineLevel="1" x14ac:dyDescent="0.25">
      <c r="A714" s="301">
        <f>A619</f>
        <v>6</v>
      </c>
      <c r="B714" s="302" t="str">
        <f t="shared" ref="B714:E714" si="491">B619</f>
        <v>Boiler Process Improvement by replacement of damaged valves and Boiler Perfm Imp by Air Pre-Heater Up gradation of U#2 &amp; U#3 at BTPS</v>
      </c>
      <c r="C714" s="301" t="str">
        <f t="shared" si="491"/>
        <v>MERC/Tech-1/CAPEX /2014-15/00433</v>
      </c>
      <c r="D714" s="226">
        <f t="shared" si="491"/>
        <v>41792</v>
      </c>
      <c r="E714" s="232">
        <f t="shared" si="491"/>
        <v>17.369999999999997</v>
      </c>
      <c r="F714" s="232">
        <f t="shared" si="445"/>
        <v>0</v>
      </c>
      <c r="G714" s="232">
        <f t="shared" si="446"/>
        <v>0</v>
      </c>
      <c r="H714" s="232">
        <f t="shared" si="447"/>
        <v>0</v>
      </c>
      <c r="I714" s="232">
        <f>'F4.2'!AA49</f>
        <v>0</v>
      </c>
      <c r="J714" s="232">
        <f>'F4.2'!AZ49</f>
        <v>0</v>
      </c>
      <c r="K714" s="232"/>
      <c r="L714" s="232"/>
      <c r="M714" s="232">
        <f t="shared" si="453"/>
        <v>0</v>
      </c>
      <c r="N714" s="232">
        <f t="shared" si="449"/>
        <v>0</v>
      </c>
      <c r="O714" s="161">
        <f t="shared" si="450"/>
        <v>0</v>
      </c>
      <c r="P714" s="162">
        <f t="shared" si="451"/>
        <v>0</v>
      </c>
    </row>
    <row r="715" spans="1:16" ht="31.5" hidden="1" outlineLevel="1" x14ac:dyDescent="0.25">
      <c r="A715" s="306">
        <f>A620</f>
        <v>6.1</v>
      </c>
      <c r="B715" s="316" t="str">
        <f t="shared" ref="B715:E715" si="492">B620</f>
        <v>Replacement of boiler outlet valves and damaged valves of units 2 &amp; 3</v>
      </c>
      <c r="C715" s="306" t="str">
        <f t="shared" si="492"/>
        <v>MERC/Tech-1/CAPEX /2014-15/00433</v>
      </c>
      <c r="D715" s="222">
        <f t="shared" si="492"/>
        <v>41792</v>
      </c>
      <c r="E715" s="310">
        <f t="shared" si="492"/>
        <v>2.62</v>
      </c>
      <c r="F715" s="232">
        <f t="shared" si="445"/>
        <v>1.3984000000000001</v>
      </c>
      <c r="G715" s="232">
        <f t="shared" si="446"/>
        <v>1.3984000000000001</v>
      </c>
      <c r="H715" s="232">
        <f t="shared" si="447"/>
        <v>0</v>
      </c>
      <c r="I715" s="232">
        <f>'F4.2'!AA50</f>
        <v>0</v>
      </c>
      <c r="J715" s="232">
        <f>'F4.2'!AZ50</f>
        <v>0</v>
      </c>
      <c r="K715" s="310"/>
      <c r="L715" s="310"/>
      <c r="M715" s="310">
        <f t="shared" si="453"/>
        <v>0</v>
      </c>
      <c r="N715" s="310">
        <f t="shared" si="449"/>
        <v>0</v>
      </c>
      <c r="O715" s="161">
        <f t="shared" si="450"/>
        <v>0</v>
      </c>
      <c r="P715" s="162">
        <f t="shared" si="451"/>
        <v>0</v>
      </c>
    </row>
    <row r="716" spans="1:16" ht="31.5" hidden="1" outlineLevel="1" x14ac:dyDescent="0.25">
      <c r="A716" s="306">
        <f>A621</f>
        <v>6.2</v>
      </c>
      <c r="B716" s="316" t="str">
        <f t="shared" ref="B716:E716" si="493">B621</f>
        <v>Air pre heater up gradation of heat exchanger matrix &amp; regenerative dynamic sealing of units 2 &amp; 3</v>
      </c>
      <c r="C716" s="306" t="str">
        <f t="shared" si="493"/>
        <v>MERC/Tech-1/CAPEX /2014-15/00433</v>
      </c>
      <c r="D716" s="222">
        <f t="shared" si="493"/>
        <v>41792</v>
      </c>
      <c r="E716" s="310">
        <f t="shared" si="493"/>
        <v>13.404999999999999</v>
      </c>
      <c r="F716" s="232">
        <f t="shared" si="445"/>
        <v>1.2086276</v>
      </c>
      <c r="G716" s="232">
        <f t="shared" si="446"/>
        <v>1.2086276</v>
      </c>
      <c r="H716" s="232">
        <f t="shared" si="447"/>
        <v>0</v>
      </c>
      <c r="I716" s="232">
        <f>'F4.2'!AA51</f>
        <v>0</v>
      </c>
      <c r="J716" s="232">
        <f>'F4.2'!AZ51</f>
        <v>0</v>
      </c>
      <c r="K716" s="310"/>
      <c r="L716" s="310"/>
      <c r="M716" s="310">
        <f t="shared" si="453"/>
        <v>0</v>
      </c>
      <c r="N716" s="310">
        <f t="shared" si="449"/>
        <v>0</v>
      </c>
      <c r="O716" s="161">
        <f t="shared" si="450"/>
        <v>0</v>
      </c>
      <c r="P716" s="162">
        <f t="shared" si="451"/>
        <v>0</v>
      </c>
    </row>
    <row r="717" spans="1:16" ht="31.5" hidden="1" outlineLevel="1" x14ac:dyDescent="0.25">
      <c r="A717" s="306"/>
      <c r="B717" s="316" t="str">
        <f t="shared" ref="B717:E717" si="494">B622</f>
        <v>IDC</v>
      </c>
      <c r="C717" s="306" t="str">
        <f t="shared" si="494"/>
        <v>MERC/Tech-1/CAPEX /2014-15/00433</v>
      </c>
      <c r="D717" s="222">
        <f t="shared" si="494"/>
        <v>41792</v>
      </c>
      <c r="E717" s="310">
        <f t="shared" si="494"/>
        <v>1.345</v>
      </c>
      <c r="F717" s="232">
        <f t="shared" si="445"/>
        <v>0</v>
      </c>
      <c r="G717" s="232">
        <f t="shared" si="446"/>
        <v>0</v>
      </c>
      <c r="H717" s="232">
        <f t="shared" si="447"/>
        <v>0</v>
      </c>
      <c r="I717" s="232">
        <f>'F4.2'!AA52</f>
        <v>0</v>
      </c>
      <c r="J717" s="232">
        <f>'F4.2'!AZ52</f>
        <v>0</v>
      </c>
      <c r="K717" s="310"/>
      <c r="L717" s="310"/>
      <c r="M717" s="310">
        <f t="shared" si="453"/>
        <v>0</v>
      </c>
      <c r="N717" s="310">
        <f t="shared" si="449"/>
        <v>0</v>
      </c>
      <c r="O717" s="161">
        <f t="shared" si="450"/>
        <v>0</v>
      </c>
      <c r="P717" s="162">
        <f t="shared" si="451"/>
        <v>0</v>
      </c>
    </row>
    <row r="718" spans="1:16" ht="47.25" hidden="1" outlineLevel="1" x14ac:dyDescent="0.25">
      <c r="A718" s="301">
        <f t="shared" ref="A718:E718" si="495">A623</f>
        <v>8</v>
      </c>
      <c r="B718" s="302" t="str">
        <f t="shared" si="495"/>
        <v>Stack management by procurement of Bulldozer &amp; LOCO and CHP area schemes for performance &amp; unloading improvement</v>
      </c>
      <c r="C718" s="301" t="str">
        <f t="shared" si="495"/>
        <v>MERC/CAPEX/20162017/01426</v>
      </c>
      <c r="D718" s="226">
        <f t="shared" si="495"/>
        <v>42768</v>
      </c>
      <c r="E718" s="232">
        <f t="shared" si="495"/>
        <v>2.0930578512396689</v>
      </c>
      <c r="F718" s="232">
        <f t="shared" si="445"/>
        <v>0</v>
      </c>
      <c r="G718" s="232">
        <f t="shared" si="446"/>
        <v>0</v>
      </c>
      <c r="H718" s="232">
        <f t="shared" si="447"/>
        <v>0</v>
      </c>
      <c r="I718" s="232">
        <f>'F4.2'!AA53</f>
        <v>0</v>
      </c>
      <c r="J718" s="232">
        <f>'F4.2'!AZ53</f>
        <v>0</v>
      </c>
      <c r="K718" s="232"/>
      <c r="L718" s="232"/>
      <c r="M718" s="232">
        <f t="shared" si="453"/>
        <v>0</v>
      </c>
      <c r="N718" s="232">
        <f t="shared" si="449"/>
        <v>0</v>
      </c>
      <c r="O718" s="161">
        <f t="shared" si="450"/>
        <v>0</v>
      </c>
      <c r="P718" s="162">
        <f t="shared" si="451"/>
        <v>0</v>
      </c>
    </row>
    <row r="719" spans="1:16" ht="31.5" hidden="1" outlineLevel="1" x14ac:dyDescent="0.25">
      <c r="A719" s="306">
        <f t="shared" ref="A719:E719" si="496">A624</f>
        <v>8.1</v>
      </c>
      <c r="B719" s="316" t="str">
        <f t="shared" si="496"/>
        <v>Procurement of Locomotive 800 HP (2 No.’s)</v>
      </c>
      <c r="C719" s="306" t="str">
        <f t="shared" si="496"/>
        <v>MERC/CAPEX/20162017/01426</v>
      </c>
      <c r="D719" s="222">
        <f t="shared" si="496"/>
        <v>42768</v>
      </c>
      <c r="E719" s="310">
        <f t="shared" si="496"/>
        <v>1.0395867768595042</v>
      </c>
      <c r="F719" s="232">
        <f t="shared" si="445"/>
        <v>1.0134768000000001</v>
      </c>
      <c r="G719" s="232">
        <f t="shared" si="446"/>
        <v>1.0134768000000001</v>
      </c>
      <c r="H719" s="232">
        <f t="shared" si="447"/>
        <v>0</v>
      </c>
      <c r="I719" s="232">
        <f>'F4.2'!AA54</f>
        <v>0</v>
      </c>
      <c r="J719" s="232">
        <f>'F4.2'!AZ54</f>
        <v>0</v>
      </c>
      <c r="K719" s="310"/>
      <c r="L719" s="310"/>
      <c r="M719" s="310">
        <f t="shared" si="453"/>
        <v>0</v>
      </c>
      <c r="N719" s="310">
        <f t="shared" si="449"/>
        <v>0</v>
      </c>
      <c r="O719" s="161">
        <f t="shared" si="450"/>
        <v>0</v>
      </c>
      <c r="P719" s="162">
        <f t="shared" si="451"/>
        <v>0</v>
      </c>
    </row>
    <row r="720" spans="1:16" ht="31.5" hidden="1" outlineLevel="1" x14ac:dyDescent="0.25">
      <c r="A720" s="306">
        <f t="shared" ref="A720:E720" si="497">A625</f>
        <v>8.1999999999999993</v>
      </c>
      <c r="B720" s="316" t="str">
        <f t="shared" si="497"/>
        <v>Procurement of 2 No’s of Bulldozer Model D-155(2 No.’s)</v>
      </c>
      <c r="C720" s="306" t="str">
        <f t="shared" si="497"/>
        <v>MERC/CAPEX/20162017/01426</v>
      </c>
      <c r="D720" s="222">
        <f t="shared" si="497"/>
        <v>42768</v>
      </c>
      <c r="E720" s="310">
        <f t="shared" si="497"/>
        <v>0.5380165289256198</v>
      </c>
      <c r="F720" s="232">
        <f t="shared" si="445"/>
        <v>0.72968922148760329</v>
      </c>
      <c r="G720" s="232">
        <f t="shared" si="446"/>
        <v>0.72968922148760329</v>
      </c>
      <c r="H720" s="232">
        <f t="shared" si="447"/>
        <v>0</v>
      </c>
      <c r="I720" s="232">
        <f>'F4.2'!AA55</f>
        <v>0</v>
      </c>
      <c r="J720" s="232">
        <f>'F4.2'!AZ55</f>
        <v>0</v>
      </c>
      <c r="K720" s="310"/>
      <c r="L720" s="310"/>
      <c r="M720" s="310">
        <f t="shared" si="453"/>
        <v>0</v>
      </c>
      <c r="N720" s="310">
        <f t="shared" si="449"/>
        <v>0</v>
      </c>
      <c r="O720" s="161">
        <f t="shared" si="450"/>
        <v>0</v>
      </c>
      <c r="P720" s="162">
        <f t="shared" si="451"/>
        <v>0</v>
      </c>
    </row>
    <row r="721" spans="1:16" ht="31.5" hidden="1" outlineLevel="1" x14ac:dyDescent="0.25">
      <c r="A721" s="306">
        <f t="shared" ref="A721:E721" si="498">A626</f>
        <v>8.3000000000000007</v>
      </c>
      <c r="B721" s="316" t="str">
        <f t="shared" si="498"/>
        <v>Modification below primary crusher chutes 15A/B &amp; Conv.02</v>
      </c>
      <c r="C721" s="306" t="str">
        <f t="shared" si="498"/>
        <v>MERC/CAPEX/20162017/01426</v>
      </c>
      <c r="D721" s="222">
        <f t="shared" si="498"/>
        <v>42768</v>
      </c>
      <c r="E721" s="310">
        <f t="shared" si="498"/>
        <v>9.0247933884297526E-2</v>
      </c>
      <c r="F721" s="232">
        <f t="shared" si="445"/>
        <v>7.9869421487603301E-2</v>
      </c>
      <c r="G721" s="232">
        <f t="shared" si="446"/>
        <v>7.9869421487603301E-2</v>
      </c>
      <c r="H721" s="232">
        <f t="shared" si="447"/>
        <v>0</v>
      </c>
      <c r="I721" s="232">
        <f>'F4.2'!AA56</f>
        <v>0</v>
      </c>
      <c r="J721" s="232">
        <f>'F4.2'!AZ56</f>
        <v>0</v>
      </c>
      <c r="K721" s="310"/>
      <c r="L721" s="310"/>
      <c r="M721" s="310">
        <f t="shared" si="453"/>
        <v>0</v>
      </c>
      <c r="N721" s="310">
        <f t="shared" si="449"/>
        <v>0</v>
      </c>
      <c r="O721" s="161">
        <f t="shared" si="450"/>
        <v>0</v>
      </c>
      <c r="P721" s="162">
        <f t="shared" si="451"/>
        <v>0</v>
      </c>
    </row>
    <row r="722" spans="1:16" ht="31.5" hidden="1" outlineLevel="1" x14ac:dyDescent="0.25">
      <c r="A722" s="306">
        <f t="shared" ref="A722:E722" si="499">A627</f>
        <v>8.4</v>
      </c>
      <c r="B722" s="316" t="str">
        <f t="shared" si="499"/>
        <v>New helical gear box for various conveyors</v>
      </c>
      <c r="C722" s="306" t="str">
        <f t="shared" si="499"/>
        <v>MERC/CAPEX/20162017/01426</v>
      </c>
      <c r="D722" s="222">
        <f t="shared" si="499"/>
        <v>42768</v>
      </c>
      <c r="E722" s="310">
        <f t="shared" si="499"/>
        <v>0.16661157024793388</v>
      </c>
      <c r="F722" s="232">
        <f t="shared" si="445"/>
        <v>0</v>
      </c>
      <c r="G722" s="232">
        <f t="shared" si="446"/>
        <v>0</v>
      </c>
      <c r="H722" s="232">
        <f t="shared" si="447"/>
        <v>0</v>
      </c>
      <c r="I722" s="232">
        <f>'F4.2'!AA57</f>
        <v>0</v>
      </c>
      <c r="J722" s="232">
        <f>'F4.2'!AZ57</f>
        <v>0</v>
      </c>
      <c r="K722" s="310"/>
      <c r="L722" s="310"/>
      <c r="M722" s="310">
        <f t="shared" si="453"/>
        <v>0</v>
      </c>
      <c r="N722" s="310">
        <f t="shared" si="449"/>
        <v>0</v>
      </c>
      <c r="O722" s="161">
        <f t="shared" si="450"/>
        <v>0</v>
      </c>
      <c r="P722" s="162">
        <f t="shared" si="451"/>
        <v>0</v>
      </c>
    </row>
    <row r="723" spans="1:16" ht="31.5" hidden="1" outlineLevel="1" x14ac:dyDescent="0.25">
      <c r="A723" s="306">
        <f t="shared" ref="A723:E723" si="500">A628</f>
        <v>8.5</v>
      </c>
      <c r="B723" s="316" t="str">
        <f t="shared" si="500"/>
        <v xml:space="preserve">Procurement of Elecon Make Ring Granulator Type TK-09-38B </v>
      </c>
      <c r="C723" s="306" t="str">
        <f t="shared" si="500"/>
        <v>MERC/CAPEX/20162017/01426</v>
      </c>
      <c r="D723" s="222">
        <f t="shared" si="500"/>
        <v>42768</v>
      </c>
      <c r="E723" s="310">
        <f t="shared" si="500"/>
        <v>0.11280991735537189</v>
      </c>
      <c r="F723" s="232">
        <f t="shared" si="445"/>
        <v>0</v>
      </c>
      <c r="G723" s="232">
        <f t="shared" si="446"/>
        <v>0</v>
      </c>
      <c r="H723" s="232">
        <f t="shared" si="447"/>
        <v>0</v>
      </c>
      <c r="I723" s="232">
        <f>'F4.2'!AA58</f>
        <v>0</v>
      </c>
      <c r="J723" s="232">
        <f>'F4.2'!AZ58</f>
        <v>0</v>
      </c>
      <c r="K723" s="310"/>
      <c r="L723" s="310"/>
      <c r="M723" s="310">
        <f t="shared" si="453"/>
        <v>0</v>
      </c>
      <c r="N723" s="310">
        <f t="shared" si="449"/>
        <v>0</v>
      </c>
      <c r="O723" s="161">
        <f t="shared" si="450"/>
        <v>0</v>
      </c>
      <c r="P723" s="162">
        <f t="shared" si="451"/>
        <v>0</v>
      </c>
    </row>
    <row r="724" spans="1:16" ht="31.5" hidden="1" outlineLevel="1" x14ac:dyDescent="0.25">
      <c r="A724" s="306">
        <f t="shared" ref="A724:E724" si="501">A629</f>
        <v>8.6</v>
      </c>
      <c r="B724" s="316" t="str">
        <f t="shared" si="501"/>
        <v>Procurement of Elecon Make Ring Granulator Type TK6 32B Ring Granulator</v>
      </c>
      <c r="C724" s="306" t="str">
        <f t="shared" si="501"/>
        <v>MERC/CAPEX/20162017/01426</v>
      </c>
      <c r="D724" s="222">
        <f t="shared" si="501"/>
        <v>42768</v>
      </c>
      <c r="E724" s="310">
        <f t="shared" si="501"/>
        <v>7.1157024793388424E-2</v>
      </c>
      <c r="F724" s="232">
        <f t="shared" si="445"/>
        <v>0</v>
      </c>
      <c r="G724" s="232">
        <f t="shared" si="446"/>
        <v>0</v>
      </c>
      <c r="H724" s="232">
        <f t="shared" si="447"/>
        <v>0</v>
      </c>
      <c r="I724" s="232">
        <f>'F4.2'!AA59</f>
        <v>0</v>
      </c>
      <c r="J724" s="232">
        <f>'F4.2'!AZ59</f>
        <v>0</v>
      </c>
      <c r="K724" s="310"/>
      <c r="L724" s="310"/>
      <c r="M724" s="310">
        <f t="shared" si="453"/>
        <v>0</v>
      </c>
      <c r="N724" s="310">
        <f t="shared" si="449"/>
        <v>0</v>
      </c>
      <c r="O724" s="161">
        <f t="shared" si="450"/>
        <v>0</v>
      </c>
      <c r="P724" s="162">
        <f t="shared" si="451"/>
        <v>0</v>
      </c>
    </row>
    <row r="725" spans="1:16" ht="31.5" hidden="1" outlineLevel="1" x14ac:dyDescent="0.25">
      <c r="A725" s="306"/>
      <c r="B725" s="316" t="str">
        <f t="shared" ref="B725:E725" si="502">B630</f>
        <v>IDC</v>
      </c>
      <c r="C725" s="306" t="str">
        <f t="shared" si="502"/>
        <v>MERC/CAPEX/20162017/01426</v>
      </c>
      <c r="D725" s="222">
        <f t="shared" si="502"/>
        <v>42768</v>
      </c>
      <c r="E725" s="310">
        <f t="shared" si="502"/>
        <v>7.4628099173553716E-2</v>
      </c>
      <c r="F725" s="232">
        <f t="shared" si="445"/>
        <v>0</v>
      </c>
      <c r="G725" s="232">
        <f t="shared" si="446"/>
        <v>0</v>
      </c>
      <c r="H725" s="232">
        <f t="shared" si="447"/>
        <v>0</v>
      </c>
      <c r="I725" s="232">
        <f>'F4.2'!AA60</f>
        <v>0</v>
      </c>
      <c r="J725" s="232">
        <f>'F4.2'!AZ60</f>
        <v>0</v>
      </c>
      <c r="K725" s="310"/>
      <c r="L725" s="310"/>
      <c r="M725" s="310">
        <f t="shared" si="453"/>
        <v>0</v>
      </c>
      <c r="N725" s="310">
        <f t="shared" si="449"/>
        <v>0</v>
      </c>
      <c r="O725" s="161">
        <f t="shared" si="450"/>
        <v>0</v>
      </c>
      <c r="P725" s="162">
        <f t="shared" si="451"/>
        <v>0</v>
      </c>
    </row>
    <row r="726" spans="1:16" ht="47.25" hidden="1" outlineLevel="1" x14ac:dyDescent="0.25">
      <c r="A726" s="301">
        <f>A631</f>
        <v>14</v>
      </c>
      <c r="B726" s="302" t="str">
        <f t="shared" ref="B726:E726" si="503">B631</f>
        <v>Upgradation of Symphony Harmony DCS, 220V 1285 AH Battery &amp; Charger and Replacement of 6.6 kV HT MOCB by VCB at BTPS, Bhusawal</v>
      </c>
      <c r="C726" s="301" t="str">
        <f t="shared" si="503"/>
        <v>MERC/CAPEX/2019-2020/915</v>
      </c>
      <c r="D726" s="226">
        <f t="shared" si="503"/>
        <v>43760</v>
      </c>
      <c r="E726" s="232">
        <f t="shared" si="503"/>
        <v>13.72861</v>
      </c>
      <c r="F726" s="232">
        <f t="shared" si="445"/>
        <v>0</v>
      </c>
      <c r="G726" s="232">
        <f t="shared" si="446"/>
        <v>0</v>
      </c>
      <c r="H726" s="232">
        <f t="shared" si="447"/>
        <v>0</v>
      </c>
      <c r="I726" s="232">
        <f>'F4.2'!AA61</f>
        <v>0</v>
      </c>
      <c r="J726" s="232">
        <f>'F4.2'!AZ61</f>
        <v>0</v>
      </c>
      <c r="K726" s="232"/>
      <c r="L726" s="232"/>
      <c r="M726" s="232">
        <f t="shared" si="453"/>
        <v>0</v>
      </c>
      <c r="N726" s="232">
        <f t="shared" si="449"/>
        <v>0</v>
      </c>
      <c r="O726" s="161">
        <f t="shared" si="450"/>
        <v>0</v>
      </c>
      <c r="P726" s="162">
        <f t="shared" si="451"/>
        <v>0</v>
      </c>
    </row>
    <row r="727" spans="1:16" ht="31.5" hidden="1" outlineLevel="1" x14ac:dyDescent="0.25">
      <c r="A727" s="306">
        <f>A632</f>
        <v>14.1</v>
      </c>
      <c r="B727" s="316" t="str">
        <f t="shared" ref="B727:E727" si="504">B632</f>
        <v>HMI Up-gradation of Symphony Harmony DCS Unit-3, 210MW, BTPS.</v>
      </c>
      <c r="C727" s="306" t="str">
        <f t="shared" si="504"/>
        <v>MERC/CAPEX/2019-2020/915</v>
      </c>
      <c r="D727" s="222">
        <f t="shared" si="504"/>
        <v>43760</v>
      </c>
      <c r="E727" s="324">
        <f t="shared" si="504"/>
        <v>5.54</v>
      </c>
      <c r="F727" s="232">
        <f t="shared" si="445"/>
        <v>5.54</v>
      </c>
      <c r="G727" s="232">
        <f t="shared" si="446"/>
        <v>5.54</v>
      </c>
      <c r="H727" s="232">
        <f t="shared" si="447"/>
        <v>0</v>
      </c>
      <c r="I727" s="232">
        <f>'F4.2'!AA62</f>
        <v>0</v>
      </c>
      <c r="J727" s="232">
        <f>'F4.2'!AZ62</f>
        <v>0</v>
      </c>
      <c r="K727" s="324"/>
      <c r="L727" s="324"/>
      <c r="M727" s="324">
        <f t="shared" si="453"/>
        <v>0</v>
      </c>
      <c r="N727" s="324">
        <f t="shared" si="449"/>
        <v>0</v>
      </c>
      <c r="O727" s="161">
        <f t="shared" si="450"/>
        <v>0</v>
      </c>
      <c r="P727" s="162">
        <f t="shared" si="451"/>
        <v>0</v>
      </c>
    </row>
    <row r="728" spans="1:16" ht="47.25" hidden="1" outlineLevel="1" x14ac:dyDescent="0.25">
      <c r="A728" s="306">
        <f>A633</f>
        <v>14.2</v>
      </c>
      <c r="B728" s="316" t="str">
        <f t="shared" ref="B728:E728" si="505">B633</f>
        <v>Supply, erection, commissioning and site testing of Plante 220V DC, 1285 AH, Station Battery Set and charging equipment for 1285 AH Plante battery for Unit 3.</v>
      </c>
      <c r="C728" s="306" t="str">
        <f t="shared" si="505"/>
        <v>MERC/CAPEX/2019-2020/915</v>
      </c>
      <c r="D728" s="222">
        <f t="shared" si="505"/>
        <v>43760</v>
      </c>
      <c r="E728" s="324">
        <f t="shared" si="505"/>
        <v>1.71861</v>
      </c>
      <c r="F728" s="232">
        <f t="shared" si="445"/>
        <v>1.71861</v>
      </c>
      <c r="G728" s="232">
        <f t="shared" si="446"/>
        <v>1.71861</v>
      </c>
      <c r="H728" s="232">
        <f t="shared" si="447"/>
        <v>0</v>
      </c>
      <c r="I728" s="232">
        <f>'F4.2'!AA63</f>
        <v>0</v>
      </c>
      <c r="J728" s="232">
        <f>'F4.2'!AZ63</f>
        <v>0</v>
      </c>
      <c r="K728" s="324"/>
      <c r="L728" s="324"/>
      <c r="M728" s="324">
        <f t="shared" si="453"/>
        <v>0</v>
      </c>
      <c r="N728" s="324">
        <f t="shared" si="449"/>
        <v>0</v>
      </c>
      <c r="O728" s="161">
        <f t="shared" si="450"/>
        <v>0</v>
      </c>
      <c r="P728" s="162">
        <f t="shared" si="451"/>
        <v>0</v>
      </c>
    </row>
    <row r="729" spans="1:16" ht="31.5" hidden="1" outlineLevel="1" x14ac:dyDescent="0.25">
      <c r="A729" s="306">
        <f>A634</f>
        <v>14.3</v>
      </c>
      <c r="B729" s="316" t="str">
        <f t="shared" ref="B729:E729" si="506">B634</f>
        <v>Retrofitting of 6.6 kv breakers of unit -3 along without door plant boards by vacuum circuit breakers.</v>
      </c>
      <c r="C729" s="306" t="str">
        <f t="shared" si="506"/>
        <v>MERC/CAPEX/2019-2020/915</v>
      </c>
      <c r="D729" s="222">
        <f t="shared" si="506"/>
        <v>43760</v>
      </c>
      <c r="E729" s="324">
        <f t="shared" si="506"/>
        <v>6.47</v>
      </c>
      <c r="F729" s="232">
        <f t="shared" si="445"/>
        <v>6.1082700000000001</v>
      </c>
      <c r="G729" s="232">
        <f t="shared" si="446"/>
        <v>6.1082700000000001</v>
      </c>
      <c r="H729" s="232">
        <f t="shared" si="447"/>
        <v>0</v>
      </c>
      <c r="I729" s="232">
        <f>'F4.2'!AA64</f>
        <v>0</v>
      </c>
      <c r="J729" s="232">
        <f>'F4.2'!AZ64</f>
        <v>0</v>
      </c>
      <c r="K729" s="324"/>
      <c r="L729" s="324"/>
      <c r="M729" s="324">
        <f t="shared" si="453"/>
        <v>0</v>
      </c>
      <c r="N729" s="324">
        <f t="shared" si="449"/>
        <v>0</v>
      </c>
      <c r="O729" s="161">
        <f t="shared" si="450"/>
        <v>0</v>
      </c>
      <c r="P729" s="162">
        <f t="shared" si="451"/>
        <v>0</v>
      </c>
    </row>
    <row r="730" spans="1:16" ht="15.75" hidden="1" outlineLevel="1" x14ac:dyDescent="0.25">
      <c r="A730" s="306"/>
      <c r="B730" s="316" t="str">
        <f t="shared" ref="B730:E730" si="507">B635</f>
        <v>IDC</v>
      </c>
      <c r="C730" s="306" t="str">
        <f t="shared" si="507"/>
        <v>MERC/CAPEX/2019-2020/915</v>
      </c>
      <c r="D730" s="222">
        <f t="shared" si="507"/>
        <v>43760</v>
      </c>
      <c r="E730" s="324">
        <f t="shared" si="507"/>
        <v>0</v>
      </c>
      <c r="F730" s="232">
        <f t="shared" si="445"/>
        <v>0</v>
      </c>
      <c r="G730" s="232">
        <f t="shared" si="446"/>
        <v>0</v>
      </c>
      <c r="H730" s="232">
        <f t="shared" si="447"/>
        <v>0</v>
      </c>
      <c r="I730" s="232">
        <f>'F4.2'!AA65</f>
        <v>0</v>
      </c>
      <c r="J730" s="232">
        <f>'F4.2'!AZ65</f>
        <v>0</v>
      </c>
      <c r="K730" s="324"/>
      <c r="L730" s="324"/>
      <c r="M730" s="324">
        <f t="shared" si="453"/>
        <v>0</v>
      </c>
      <c r="N730" s="324">
        <f t="shared" si="449"/>
        <v>0</v>
      </c>
      <c r="O730" s="161">
        <f t="shared" si="450"/>
        <v>0</v>
      </c>
      <c r="P730" s="162">
        <f t="shared" si="451"/>
        <v>0</v>
      </c>
    </row>
    <row r="731" spans="1:16" ht="47.25" hidden="1" outlineLevel="1" x14ac:dyDescent="0.25">
      <c r="A731" s="301" t="str">
        <f t="shared" ref="A731:E731" si="508">A636</f>
        <v>HO
DPR-5</v>
      </c>
      <c r="B731" s="302" t="str">
        <f t="shared" si="508"/>
        <v>Procurement of energy efficient HT motors at Bhusawal TPS, Koradi TPS, Chandrapur TPS, khaperkheda TPS, Parli TPS &amp; Paras TPS as insurance spares</v>
      </c>
      <c r="C731" s="301" t="str">
        <f t="shared" si="508"/>
        <v>MERC/TECH 1/CAPEX/20142015/01218</v>
      </c>
      <c r="D731" s="226">
        <f t="shared" si="508"/>
        <v>41968</v>
      </c>
      <c r="E731" s="232">
        <f t="shared" si="508"/>
        <v>1.91</v>
      </c>
      <c r="F731" s="232">
        <f t="shared" si="445"/>
        <v>0</v>
      </c>
      <c r="G731" s="232">
        <f t="shared" si="446"/>
        <v>0</v>
      </c>
      <c r="H731" s="232">
        <f t="shared" si="447"/>
        <v>0</v>
      </c>
      <c r="I731" s="232">
        <f>'F4.2'!AA66</f>
        <v>0</v>
      </c>
      <c r="J731" s="232">
        <f>'F4.2'!AZ66</f>
        <v>0</v>
      </c>
      <c r="K731" s="325"/>
      <c r="L731" s="325"/>
      <c r="M731" s="325">
        <f t="shared" si="453"/>
        <v>0</v>
      </c>
      <c r="N731" s="325">
        <f t="shared" si="449"/>
        <v>0</v>
      </c>
      <c r="O731" s="161">
        <f t="shared" si="450"/>
        <v>0</v>
      </c>
      <c r="P731" s="162">
        <f t="shared" si="451"/>
        <v>0</v>
      </c>
    </row>
    <row r="732" spans="1:16" ht="31.5" hidden="1" outlineLevel="1" x14ac:dyDescent="0.25">
      <c r="A732" s="312" t="str">
        <f t="shared" ref="A732:E732" si="509">A637</f>
        <v>HO
DPR 5.1</v>
      </c>
      <c r="B732" s="320" t="str">
        <f t="shared" si="509"/>
        <v>Bhusawal: Procurement of HT motors (Coal Mill/CEP/CWP) for U-3</v>
      </c>
      <c r="C732" s="312" t="str">
        <f t="shared" si="509"/>
        <v>MERC/TECH 1/CAPEX/20142015/01218</v>
      </c>
      <c r="D732" s="323">
        <f t="shared" si="509"/>
        <v>41968</v>
      </c>
      <c r="E732" s="322">
        <f t="shared" si="509"/>
        <v>1.91</v>
      </c>
      <c r="F732" s="232">
        <f t="shared" si="445"/>
        <v>0.69702600000000003</v>
      </c>
      <c r="G732" s="232">
        <f t="shared" si="446"/>
        <v>0.69702600000000003</v>
      </c>
      <c r="H732" s="232">
        <f t="shared" si="447"/>
        <v>0</v>
      </c>
      <c r="I732" s="232">
        <f>'F4.2'!AA67</f>
        <v>0</v>
      </c>
      <c r="J732" s="232">
        <f>'F4.2'!AZ67</f>
        <v>0</v>
      </c>
      <c r="K732" s="322"/>
      <c r="L732" s="322"/>
      <c r="M732" s="322">
        <f t="shared" si="453"/>
        <v>0</v>
      </c>
      <c r="N732" s="322">
        <f t="shared" si="449"/>
        <v>0</v>
      </c>
      <c r="O732" s="161">
        <f t="shared" si="450"/>
        <v>0</v>
      </c>
      <c r="P732" s="162">
        <f t="shared" si="451"/>
        <v>0</v>
      </c>
    </row>
    <row r="733" spans="1:16" ht="47.25" hidden="1" outlineLevel="1" x14ac:dyDescent="0.25">
      <c r="A733" s="301" t="str">
        <f t="shared" ref="A733:E733" si="510">A638</f>
        <v>HO
DPR 6</v>
      </c>
      <c r="B733" s="302" t="str">
        <f t="shared" si="510"/>
        <v>Supply, Installation, Commissioning and Operation &amp; Maintenance Services of Continuous Ambient Air Quality Monitoring Stations (CAAQMS) at various TPS</v>
      </c>
      <c r="C733" s="301" t="str">
        <f t="shared" si="510"/>
        <v>MERC/CAPEX/20162017/00423</v>
      </c>
      <c r="D733" s="226">
        <f t="shared" si="510"/>
        <v>42585</v>
      </c>
      <c r="E733" s="232">
        <f t="shared" si="510"/>
        <v>1.3257526714285714</v>
      </c>
      <c r="F733" s="232">
        <f t="shared" si="445"/>
        <v>0</v>
      </c>
      <c r="G733" s="232">
        <f t="shared" si="446"/>
        <v>0</v>
      </c>
      <c r="H733" s="232">
        <f t="shared" si="447"/>
        <v>0</v>
      </c>
      <c r="I733" s="232">
        <f>'F4.2'!AA68</f>
        <v>0</v>
      </c>
      <c r="J733" s="232">
        <f>'F4.2'!AZ68</f>
        <v>0</v>
      </c>
      <c r="K733" s="325"/>
      <c r="L733" s="325"/>
      <c r="M733" s="325">
        <f t="shared" si="453"/>
        <v>0</v>
      </c>
      <c r="N733" s="325">
        <f t="shared" si="449"/>
        <v>0</v>
      </c>
      <c r="O733" s="161">
        <f t="shared" si="450"/>
        <v>0</v>
      </c>
      <c r="P733" s="162">
        <f t="shared" si="451"/>
        <v>0</v>
      </c>
    </row>
    <row r="734" spans="1:16" ht="31.5" hidden="1" outlineLevel="1" x14ac:dyDescent="0.25">
      <c r="A734" s="312" t="str">
        <f t="shared" ref="A734:E734" si="511">A639</f>
        <v>HO
DPR 6.1</v>
      </c>
      <c r="B734" s="320" t="str">
        <f t="shared" si="511"/>
        <v>Bhusawal: Unit 2-3 (1 Nos.)</v>
      </c>
      <c r="C734" s="312" t="str">
        <f t="shared" si="511"/>
        <v>MERC/CAPEX/20162017/00423</v>
      </c>
      <c r="D734" s="326">
        <f t="shared" si="511"/>
        <v>42585</v>
      </c>
      <c r="E734" s="322">
        <f t="shared" si="511"/>
        <v>1.3257526714285714</v>
      </c>
      <c r="F734" s="232">
        <f t="shared" si="445"/>
        <v>0.9383999666666667</v>
      </c>
      <c r="G734" s="232">
        <f t="shared" si="446"/>
        <v>0.9383999666666667</v>
      </c>
      <c r="H734" s="232">
        <f t="shared" si="447"/>
        <v>0</v>
      </c>
      <c r="I734" s="232">
        <f>'F4.2'!AA69</f>
        <v>0</v>
      </c>
      <c r="J734" s="232">
        <f>'F4.2'!AZ69</f>
        <v>0</v>
      </c>
      <c r="K734" s="322"/>
      <c r="L734" s="322"/>
      <c r="M734" s="322">
        <f t="shared" si="453"/>
        <v>0</v>
      </c>
      <c r="N734" s="322">
        <f t="shared" si="449"/>
        <v>0</v>
      </c>
      <c r="O734" s="161">
        <f t="shared" si="450"/>
        <v>0</v>
      </c>
      <c r="P734" s="162">
        <f t="shared" si="451"/>
        <v>0</v>
      </c>
    </row>
    <row r="735" spans="1:16" ht="31.5" hidden="1" outlineLevel="1" x14ac:dyDescent="0.25">
      <c r="A735" s="301" t="str">
        <f t="shared" ref="A735:E735" si="512">A640</f>
        <v>HO
DPR 7</v>
      </c>
      <c r="B735" s="302" t="str">
        <f t="shared" si="512"/>
        <v>Installation of Real Time Online Coal-Ash Analyzer at various TPS</v>
      </c>
      <c r="C735" s="301" t="str">
        <f t="shared" si="512"/>
        <v>MERC/CAPEX/20162017/00774</v>
      </c>
      <c r="D735" s="226">
        <f t="shared" si="512"/>
        <v>42643</v>
      </c>
      <c r="E735" s="232">
        <f t="shared" si="512"/>
        <v>0</v>
      </c>
      <c r="F735" s="232">
        <f t="shared" si="445"/>
        <v>0</v>
      </c>
      <c r="G735" s="232">
        <f t="shared" si="446"/>
        <v>0</v>
      </c>
      <c r="H735" s="232">
        <f t="shared" si="447"/>
        <v>0</v>
      </c>
      <c r="I735" s="232">
        <f>'F4.2'!AA70</f>
        <v>0</v>
      </c>
      <c r="J735" s="232">
        <f>'F4.2'!AZ70</f>
        <v>0</v>
      </c>
      <c r="K735" s="325"/>
      <c r="L735" s="325"/>
      <c r="M735" s="325">
        <f t="shared" si="453"/>
        <v>0</v>
      </c>
      <c r="N735" s="325">
        <f t="shared" si="449"/>
        <v>0</v>
      </c>
      <c r="O735" s="161">
        <f t="shared" si="450"/>
        <v>0</v>
      </c>
      <c r="P735" s="162">
        <f t="shared" si="451"/>
        <v>0</v>
      </c>
    </row>
    <row r="736" spans="1:16" ht="31.5" hidden="1" outlineLevel="1" x14ac:dyDescent="0.25">
      <c r="A736" s="312" t="str">
        <f t="shared" ref="A736:E736" si="513">A641</f>
        <v>HO
DPR 7.1</v>
      </c>
      <c r="B736" s="320" t="str">
        <f t="shared" si="513"/>
        <v>Bhusawal: Unit 2-3</v>
      </c>
      <c r="C736" s="312" t="str">
        <f t="shared" si="513"/>
        <v>MERC/CAPEX/20162017/00774</v>
      </c>
      <c r="D736" s="326">
        <f t="shared" si="513"/>
        <v>42643</v>
      </c>
      <c r="E736" s="322">
        <f t="shared" si="513"/>
        <v>0</v>
      </c>
      <c r="F736" s="232">
        <f t="shared" si="445"/>
        <v>0</v>
      </c>
      <c r="G736" s="232">
        <f t="shared" si="446"/>
        <v>0</v>
      </c>
      <c r="H736" s="232">
        <f t="shared" si="447"/>
        <v>0</v>
      </c>
      <c r="I736" s="232">
        <f>'F4.2'!AA71</f>
        <v>0</v>
      </c>
      <c r="J736" s="232">
        <f>'F4.2'!AZ71</f>
        <v>0</v>
      </c>
      <c r="K736" s="322"/>
      <c r="L736" s="322"/>
      <c r="M736" s="322">
        <f t="shared" si="453"/>
        <v>0</v>
      </c>
      <c r="N736" s="322">
        <f t="shared" si="449"/>
        <v>0</v>
      </c>
      <c r="O736" s="161">
        <f t="shared" si="450"/>
        <v>0</v>
      </c>
      <c r="P736" s="162">
        <f t="shared" si="451"/>
        <v>0</v>
      </c>
    </row>
    <row r="737" spans="1:14" ht="31.5" hidden="1" outlineLevel="1" x14ac:dyDescent="0.25">
      <c r="A737" s="179" t="str">
        <f t="shared" ref="A737:E737" si="514">A642</f>
        <v>HO
DPR 13</v>
      </c>
      <c r="B737" s="180" t="str">
        <f t="shared" si="514"/>
        <v>Construction of new Administrative Building for Mahagenco at Vidyut Bhawan, Katol Road, Nagpur</v>
      </c>
      <c r="C737" s="43" t="str">
        <f t="shared" si="514"/>
        <v>MERC/CAPEX/2021-2022/MSPGCL/063</v>
      </c>
      <c r="D737" s="150">
        <f t="shared" si="514"/>
        <v>44604</v>
      </c>
      <c r="E737" s="45">
        <f t="shared" si="514"/>
        <v>57</v>
      </c>
      <c r="F737" s="102">
        <f t="shared" si="445"/>
        <v>0</v>
      </c>
      <c r="G737" s="102">
        <f t="shared" si="446"/>
        <v>0</v>
      </c>
      <c r="H737" s="102">
        <f t="shared" si="447"/>
        <v>0</v>
      </c>
      <c r="I737" s="45">
        <f>'F4.2'!AA72</f>
        <v>0</v>
      </c>
      <c r="J737" s="45">
        <f>'F4.2'!AZ72</f>
        <v>0</v>
      </c>
      <c r="K737" s="102"/>
      <c r="L737" s="102"/>
      <c r="M737" s="102">
        <f t="shared" ref="M737:M764" si="515">SUM(J737:L737)</f>
        <v>0</v>
      </c>
      <c r="N737" s="102">
        <f t="shared" si="449"/>
        <v>0</v>
      </c>
    </row>
    <row r="738" spans="1:14" ht="47.25" hidden="1" outlineLevel="1" x14ac:dyDescent="0.25">
      <c r="A738" s="187" t="str">
        <f t="shared" ref="A738:E738" si="516">A643</f>
        <v>HO
DPR 13.1</v>
      </c>
      <c r="B738" s="188" t="str">
        <f t="shared" si="516"/>
        <v>Construction of new Administrative Building for Mahagenco at Vidyut Bhawan, Katol Road, Nagpur</v>
      </c>
      <c r="C738" s="46" t="str">
        <f t="shared" si="516"/>
        <v>MERC/CAPEX/2021-2022/MSPGCL/063</v>
      </c>
      <c r="D738" s="152">
        <f t="shared" si="516"/>
        <v>44604</v>
      </c>
      <c r="E738" s="111">
        <f t="shared" si="516"/>
        <v>54.24</v>
      </c>
      <c r="F738" s="102">
        <f t="shared" si="445"/>
        <v>0</v>
      </c>
      <c r="G738" s="102">
        <f t="shared" si="446"/>
        <v>0</v>
      </c>
      <c r="H738" s="102">
        <f t="shared" si="447"/>
        <v>0</v>
      </c>
      <c r="I738" s="45">
        <f>'F4.2'!AA73</f>
        <v>0</v>
      </c>
      <c r="J738" s="45">
        <f>'F4.2'!AZ73</f>
        <v>0</v>
      </c>
      <c r="K738" s="102"/>
      <c r="L738" s="102"/>
      <c r="M738" s="102">
        <f t="shared" si="515"/>
        <v>0</v>
      </c>
      <c r="N738" s="102">
        <f t="shared" si="449"/>
        <v>0</v>
      </c>
    </row>
    <row r="739" spans="1:14" ht="31.5" hidden="1" outlineLevel="1" x14ac:dyDescent="0.25">
      <c r="A739" s="181">
        <f t="shared" ref="A739:E739" si="517">A644</f>
        <v>0</v>
      </c>
      <c r="B739" s="188" t="str">
        <f t="shared" si="517"/>
        <v>IDC</v>
      </c>
      <c r="C739" s="46" t="str">
        <f t="shared" si="517"/>
        <v>MERC/CAPEX/2021-2022/MSPGCL/063</v>
      </c>
      <c r="D739" s="152">
        <f t="shared" si="517"/>
        <v>44604</v>
      </c>
      <c r="E739" s="111">
        <f t="shared" si="517"/>
        <v>2.76</v>
      </c>
      <c r="F739" s="102">
        <f t="shared" ref="F739:F764" si="518">F644+I644</f>
        <v>0</v>
      </c>
      <c r="G739" s="102">
        <f t="shared" ref="G739:G764" si="519">G644+M644</f>
        <v>0</v>
      </c>
      <c r="H739" s="102">
        <f t="shared" ref="H739:H764" si="520">F739-G739</f>
        <v>0</v>
      </c>
      <c r="I739" s="45">
        <f>'F4.2'!AA74</f>
        <v>0</v>
      </c>
      <c r="J739" s="45">
        <f>'F4.2'!AZ74</f>
        <v>0</v>
      </c>
      <c r="K739" s="102"/>
      <c r="L739" s="102"/>
      <c r="M739" s="102">
        <f t="shared" si="515"/>
        <v>0</v>
      </c>
      <c r="N739" s="102">
        <f t="shared" ref="N739:N764" si="521">H739+I739-M739</f>
        <v>0</v>
      </c>
    </row>
    <row r="740" spans="1:14" ht="31.5" hidden="1" outlineLevel="1" x14ac:dyDescent="0.25">
      <c r="A740" s="179" t="str">
        <f t="shared" ref="A740:E740" si="522">A645</f>
        <v>HO
DPR 16</v>
      </c>
      <c r="B740" s="180" t="str">
        <f t="shared" si="522"/>
        <v>Centralized Monitoring Solution</v>
      </c>
      <c r="C740" s="43" t="str">
        <f t="shared" si="522"/>
        <v>MERC/CAPEX/MSPGCL/2023-24/0576</v>
      </c>
      <c r="D740" s="150">
        <f t="shared" si="522"/>
        <v>45232</v>
      </c>
      <c r="E740" s="45">
        <f t="shared" si="522"/>
        <v>69.308999999999997</v>
      </c>
      <c r="F740" s="102">
        <f t="shared" si="518"/>
        <v>0</v>
      </c>
      <c r="G740" s="102">
        <f t="shared" si="519"/>
        <v>0</v>
      </c>
      <c r="H740" s="102">
        <f t="shared" si="520"/>
        <v>0</v>
      </c>
      <c r="I740" s="45">
        <f>'F4.2'!AA75</f>
        <v>0</v>
      </c>
      <c r="J740" s="45">
        <f>'F4.2'!AZ75</f>
        <v>0</v>
      </c>
      <c r="K740" s="102"/>
      <c r="L740" s="102"/>
      <c r="M740" s="102">
        <f t="shared" si="515"/>
        <v>0</v>
      </c>
      <c r="N740" s="102">
        <f t="shared" si="521"/>
        <v>0</v>
      </c>
    </row>
    <row r="741" spans="1:14" ht="47.25" hidden="1" outlineLevel="1" x14ac:dyDescent="0.25">
      <c r="A741" s="187" t="str">
        <f t="shared" ref="A741:E741" si="523">A646</f>
        <v>HO
DPR 16.1</v>
      </c>
      <c r="B741" s="188" t="str">
        <f t="shared" si="523"/>
        <v>Centralized Monitoring Solution</v>
      </c>
      <c r="C741" s="46" t="str">
        <f t="shared" si="523"/>
        <v>MERC/CAPEX/MSPGCL/2023-24/0576</v>
      </c>
      <c r="D741" s="152">
        <f t="shared" si="523"/>
        <v>45232</v>
      </c>
      <c r="E741" s="111">
        <f t="shared" si="523"/>
        <v>66.009</v>
      </c>
      <c r="F741" s="102">
        <f t="shared" si="518"/>
        <v>0</v>
      </c>
      <c r="G741" s="102">
        <f t="shared" si="519"/>
        <v>0</v>
      </c>
      <c r="H741" s="102">
        <f t="shared" si="520"/>
        <v>0</v>
      </c>
      <c r="I741" s="45">
        <f>'F4.2'!AA76</f>
        <v>0</v>
      </c>
      <c r="J741" s="45">
        <f>'F4.2'!AZ76</f>
        <v>0</v>
      </c>
      <c r="K741" s="102"/>
      <c r="L741" s="102"/>
      <c r="M741" s="102">
        <f t="shared" si="515"/>
        <v>0</v>
      </c>
      <c r="N741" s="102">
        <f t="shared" si="521"/>
        <v>0</v>
      </c>
    </row>
    <row r="742" spans="1:14" ht="31.5" hidden="1" outlineLevel="1" x14ac:dyDescent="0.25">
      <c r="A742" s="181"/>
      <c r="B742" s="188" t="str">
        <f t="shared" ref="B742:E742" si="524">B647</f>
        <v>IDC</v>
      </c>
      <c r="C742" s="46" t="str">
        <f t="shared" si="524"/>
        <v>MERC/CAPEX/MSPGCL/2023-24/0576</v>
      </c>
      <c r="D742" s="152">
        <f t="shared" si="524"/>
        <v>45232</v>
      </c>
      <c r="E742" s="111">
        <f t="shared" si="524"/>
        <v>3.3</v>
      </c>
      <c r="F742" s="102">
        <f t="shared" si="518"/>
        <v>0</v>
      </c>
      <c r="G742" s="102">
        <f t="shared" si="519"/>
        <v>0</v>
      </c>
      <c r="H742" s="102">
        <f t="shared" si="520"/>
        <v>0</v>
      </c>
      <c r="I742" s="45">
        <f>'F4.2'!AA77</f>
        <v>0</v>
      </c>
      <c r="J742" s="45">
        <f>'F4.2'!AZ77</f>
        <v>0</v>
      </c>
      <c r="K742" s="102"/>
      <c r="L742" s="102"/>
      <c r="M742" s="102">
        <f t="shared" si="515"/>
        <v>0</v>
      </c>
      <c r="N742" s="102">
        <f t="shared" si="521"/>
        <v>0</v>
      </c>
    </row>
    <row r="743" spans="1:14" ht="15.75" hidden="1" outlineLevel="1" x14ac:dyDescent="0.25">
      <c r="A743" s="181"/>
      <c r="B743" s="188">
        <f t="shared" ref="B743:E743" si="525">B648</f>
        <v>0</v>
      </c>
      <c r="C743" s="46">
        <f t="shared" si="525"/>
        <v>0</v>
      </c>
      <c r="D743" s="152">
        <f t="shared" si="525"/>
        <v>0</v>
      </c>
      <c r="E743" s="111">
        <f t="shared" si="525"/>
        <v>0</v>
      </c>
      <c r="F743" s="102">
        <f t="shared" si="518"/>
        <v>0</v>
      </c>
      <c r="G743" s="102">
        <f t="shared" si="519"/>
        <v>0</v>
      </c>
      <c r="H743" s="102">
        <f t="shared" si="520"/>
        <v>0</v>
      </c>
      <c r="I743" s="45">
        <f>'F4.2'!AA78</f>
        <v>0</v>
      </c>
      <c r="J743" s="45">
        <f>'F4.2'!AZ78</f>
        <v>0</v>
      </c>
      <c r="K743" s="102"/>
      <c r="L743" s="102"/>
      <c r="M743" s="102">
        <f t="shared" si="515"/>
        <v>0</v>
      </c>
      <c r="N743" s="102">
        <f t="shared" si="521"/>
        <v>0</v>
      </c>
    </row>
    <row r="744" spans="1:14" ht="15.75" hidden="1" outlineLevel="1" x14ac:dyDescent="0.25">
      <c r="A744" s="181"/>
      <c r="B744" s="188">
        <f t="shared" ref="B744:E744" si="526">B649</f>
        <v>0</v>
      </c>
      <c r="C744" s="46">
        <f t="shared" si="526"/>
        <v>0</v>
      </c>
      <c r="D744" s="152">
        <f t="shared" si="526"/>
        <v>0</v>
      </c>
      <c r="E744" s="111">
        <f t="shared" si="526"/>
        <v>0</v>
      </c>
      <c r="F744" s="102">
        <f t="shared" si="518"/>
        <v>0</v>
      </c>
      <c r="G744" s="102">
        <f t="shared" si="519"/>
        <v>0</v>
      </c>
      <c r="H744" s="102">
        <f t="shared" si="520"/>
        <v>0</v>
      </c>
      <c r="I744" s="45">
        <f>'F4.2'!AA79</f>
        <v>0</v>
      </c>
      <c r="J744" s="45">
        <f>'F4.2'!AZ79</f>
        <v>0</v>
      </c>
      <c r="K744" s="102"/>
      <c r="L744" s="102"/>
      <c r="M744" s="102">
        <f t="shared" si="515"/>
        <v>0</v>
      </c>
      <c r="N744" s="102">
        <f t="shared" si="521"/>
        <v>0</v>
      </c>
    </row>
    <row r="745" spans="1:14" ht="15.75" hidden="1" outlineLevel="1" x14ac:dyDescent="0.25">
      <c r="A745" s="279"/>
      <c r="B745" s="289" t="str">
        <f t="shared" ref="B745:E745" si="527">B650</f>
        <v>(ii) Submitted to MERC but yet to be approved</v>
      </c>
      <c r="C745" s="43">
        <f t="shared" si="527"/>
        <v>0</v>
      </c>
      <c r="D745" s="152">
        <f t="shared" si="527"/>
        <v>0</v>
      </c>
      <c r="E745" s="111">
        <f t="shared" si="527"/>
        <v>0</v>
      </c>
      <c r="F745" s="102">
        <f t="shared" si="518"/>
        <v>0</v>
      </c>
      <c r="G745" s="102">
        <f t="shared" si="519"/>
        <v>0</v>
      </c>
      <c r="H745" s="102">
        <f t="shared" si="520"/>
        <v>0</v>
      </c>
      <c r="I745" s="45">
        <f>'F4.2'!AA80</f>
        <v>0</v>
      </c>
      <c r="J745" s="45">
        <f>'F4.2'!AZ80</f>
        <v>0</v>
      </c>
      <c r="K745" s="102"/>
      <c r="L745" s="102"/>
      <c r="M745" s="102">
        <f t="shared" si="515"/>
        <v>0</v>
      </c>
      <c r="N745" s="102">
        <f t="shared" si="521"/>
        <v>0</v>
      </c>
    </row>
    <row r="746" spans="1:14" ht="15.75" hidden="1" outlineLevel="1" x14ac:dyDescent="0.25">
      <c r="A746" s="279"/>
      <c r="B746" s="281">
        <f t="shared" ref="B746:E746" si="528">B651</f>
        <v>0</v>
      </c>
      <c r="C746" s="46">
        <f t="shared" si="528"/>
        <v>0</v>
      </c>
      <c r="D746" s="152">
        <f t="shared" si="528"/>
        <v>0</v>
      </c>
      <c r="E746" s="111">
        <f t="shared" si="528"/>
        <v>0</v>
      </c>
      <c r="F746" s="102">
        <f t="shared" si="518"/>
        <v>0</v>
      </c>
      <c r="G746" s="102">
        <f t="shared" si="519"/>
        <v>0</v>
      </c>
      <c r="H746" s="102">
        <f t="shared" si="520"/>
        <v>0</v>
      </c>
      <c r="I746" s="45">
        <f>'F4.2'!AA81</f>
        <v>0</v>
      </c>
      <c r="J746" s="45">
        <f>'F4.2'!AZ81</f>
        <v>0</v>
      </c>
      <c r="K746" s="102"/>
      <c r="L746" s="102"/>
      <c r="M746" s="102">
        <f t="shared" si="515"/>
        <v>0</v>
      </c>
      <c r="N746" s="102">
        <f t="shared" si="521"/>
        <v>0</v>
      </c>
    </row>
    <row r="747" spans="1:14" ht="15.75" hidden="1" outlineLevel="1" x14ac:dyDescent="0.25">
      <c r="A747" s="282"/>
      <c r="B747" s="289" t="str">
        <f t="shared" ref="B747:E747" si="529">B652</f>
        <v>(iii) Yet to be submitted to MERC</v>
      </c>
      <c r="C747" s="43">
        <f t="shared" si="529"/>
        <v>0</v>
      </c>
      <c r="D747" s="152">
        <f t="shared" si="529"/>
        <v>0</v>
      </c>
      <c r="E747" s="111">
        <f t="shared" si="529"/>
        <v>0</v>
      </c>
      <c r="F747" s="102">
        <f t="shared" si="518"/>
        <v>0</v>
      </c>
      <c r="G747" s="102">
        <f t="shared" si="519"/>
        <v>0</v>
      </c>
      <c r="H747" s="102">
        <f t="shared" si="520"/>
        <v>0</v>
      </c>
      <c r="I747" s="45">
        <f>'F4.2'!AA82</f>
        <v>0</v>
      </c>
      <c r="J747" s="45">
        <f>'F4.2'!AZ82</f>
        <v>0</v>
      </c>
      <c r="K747" s="102"/>
      <c r="L747" s="102"/>
      <c r="M747" s="102">
        <f t="shared" si="515"/>
        <v>0</v>
      </c>
      <c r="N747" s="102">
        <f t="shared" si="521"/>
        <v>0</v>
      </c>
    </row>
    <row r="748" spans="1:14" ht="18.75" hidden="1" outlineLevel="1" x14ac:dyDescent="0.25">
      <c r="A748" s="262"/>
      <c r="B748" s="283" t="str">
        <f t="shared" ref="B748:E748" si="530">B653</f>
        <v>FY 2026-27</v>
      </c>
      <c r="C748" s="43">
        <f t="shared" si="530"/>
        <v>0</v>
      </c>
      <c r="D748" s="152">
        <f t="shared" si="530"/>
        <v>0</v>
      </c>
      <c r="E748" s="111">
        <f t="shared" si="530"/>
        <v>0</v>
      </c>
      <c r="F748" s="102">
        <f t="shared" si="518"/>
        <v>0</v>
      </c>
      <c r="G748" s="102">
        <f t="shared" si="519"/>
        <v>0</v>
      </c>
      <c r="H748" s="102">
        <f t="shared" si="520"/>
        <v>0</v>
      </c>
      <c r="I748" s="45">
        <f>'F4.2'!AA83</f>
        <v>0</v>
      </c>
      <c r="J748" s="45">
        <f>'F4.2'!AZ83</f>
        <v>0</v>
      </c>
      <c r="K748" s="102"/>
      <c r="L748" s="102"/>
      <c r="M748" s="102">
        <f t="shared" si="515"/>
        <v>0</v>
      </c>
      <c r="N748" s="102">
        <f t="shared" si="521"/>
        <v>0</v>
      </c>
    </row>
    <row r="749" spans="1:14" ht="31.5" hidden="1" outlineLevel="1" x14ac:dyDescent="0.25">
      <c r="A749" s="284">
        <f>A654</f>
        <v>1</v>
      </c>
      <c r="B749" s="180" t="str">
        <f t="shared" ref="B749:E749" si="531">B654</f>
        <v>R&amp;M/LE for Identified Thermal units of MSPGCL  of BTPS U-3 (210 MW)</v>
      </c>
      <c r="C749" s="43">
        <f t="shared" si="531"/>
        <v>0</v>
      </c>
      <c r="D749" s="152">
        <f t="shared" si="531"/>
        <v>0</v>
      </c>
      <c r="E749" s="111">
        <f t="shared" si="531"/>
        <v>0</v>
      </c>
      <c r="F749" s="102">
        <f t="shared" si="518"/>
        <v>0</v>
      </c>
      <c r="G749" s="102">
        <f t="shared" si="519"/>
        <v>0</v>
      </c>
      <c r="H749" s="102">
        <f t="shared" si="520"/>
        <v>0</v>
      </c>
      <c r="I749" s="45">
        <f>'F4.2'!AA84</f>
        <v>0</v>
      </c>
      <c r="J749" s="45">
        <f>'F4.2'!AZ84</f>
        <v>0</v>
      </c>
      <c r="K749" s="102"/>
      <c r="L749" s="102"/>
      <c r="M749" s="102">
        <f t="shared" si="515"/>
        <v>0</v>
      </c>
      <c r="N749" s="102">
        <f t="shared" si="521"/>
        <v>0</v>
      </c>
    </row>
    <row r="750" spans="1:14" ht="31.5" hidden="1" outlineLevel="1" x14ac:dyDescent="0.25">
      <c r="A750" s="285">
        <f>A655</f>
        <v>1.1000000000000001</v>
      </c>
      <c r="B750" s="188" t="str">
        <f t="shared" ref="B750:E750" si="532">B655</f>
        <v>R&amp;M/LE for Identified Thermal units of MSPGCL  of BTPS U-3 (210 MW)</v>
      </c>
      <c r="C750" s="43">
        <f t="shared" si="532"/>
        <v>0</v>
      </c>
      <c r="D750" s="152">
        <f t="shared" si="532"/>
        <v>0</v>
      </c>
      <c r="E750" s="111">
        <f t="shared" si="532"/>
        <v>0</v>
      </c>
      <c r="F750" s="102">
        <f t="shared" si="518"/>
        <v>398</v>
      </c>
      <c r="G750" s="102">
        <f t="shared" si="519"/>
        <v>398</v>
      </c>
      <c r="H750" s="102">
        <f t="shared" si="520"/>
        <v>0</v>
      </c>
      <c r="I750" s="45">
        <f>'F4.2'!AA85</f>
        <v>0</v>
      </c>
      <c r="J750" s="45">
        <f>'F4.2'!AZ85</f>
        <v>0</v>
      </c>
      <c r="K750" s="102"/>
      <c r="L750" s="102"/>
      <c r="M750" s="102">
        <f t="shared" si="515"/>
        <v>0</v>
      </c>
      <c r="N750" s="102">
        <f t="shared" si="521"/>
        <v>0</v>
      </c>
    </row>
    <row r="751" spans="1:14" ht="15.75" hidden="1" outlineLevel="1" x14ac:dyDescent="0.25">
      <c r="A751" s="282"/>
      <c r="B751" s="183">
        <f t="shared" ref="B751:E751" si="533">B656</f>
        <v>0</v>
      </c>
      <c r="C751" s="43">
        <f t="shared" si="533"/>
        <v>0</v>
      </c>
      <c r="D751" s="152">
        <f t="shared" si="533"/>
        <v>0</v>
      </c>
      <c r="E751" s="111">
        <f t="shared" si="533"/>
        <v>0</v>
      </c>
      <c r="F751" s="102">
        <f t="shared" si="518"/>
        <v>0</v>
      </c>
      <c r="G751" s="102">
        <f t="shared" si="519"/>
        <v>0</v>
      </c>
      <c r="H751" s="102">
        <f t="shared" si="520"/>
        <v>0</v>
      </c>
      <c r="I751" s="45">
        <f>'F4.2'!AA86</f>
        <v>0</v>
      </c>
      <c r="J751" s="45">
        <f>'F4.2'!AZ86</f>
        <v>0</v>
      </c>
      <c r="K751" s="102"/>
      <c r="L751" s="102"/>
      <c r="M751" s="102">
        <f t="shared" si="515"/>
        <v>0</v>
      </c>
      <c r="N751" s="102">
        <f t="shared" si="521"/>
        <v>0</v>
      </c>
    </row>
    <row r="752" spans="1:14" ht="15.75" hidden="1" outlineLevel="1" x14ac:dyDescent="0.2">
      <c r="A752" s="282"/>
      <c r="B752" s="40" t="str">
        <f t="shared" ref="B752:E752" si="534">B657</f>
        <v>B) Non-DPR Schemes</v>
      </c>
      <c r="C752" s="46">
        <f t="shared" si="534"/>
        <v>0</v>
      </c>
      <c r="D752" s="152">
        <f t="shared" si="534"/>
        <v>0</v>
      </c>
      <c r="E752" s="111">
        <f t="shared" si="534"/>
        <v>0</v>
      </c>
      <c r="F752" s="95">
        <f t="shared" si="518"/>
        <v>0</v>
      </c>
      <c r="G752" s="95">
        <f t="shared" si="519"/>
        <v>0</v>
      </c>
      <c r="H752" s="95">
        <f t="shared" si="520"/>
        <v>0</v>
      </c>
      <c r="I752" s="45">
        <f>'F4.2'!AA87</f>
        <v>0</v>
      </c>
      <c r="J752" s="45">
        <f>'F4.2'!AZ87</f>
        <v>0</v>
      </c>
      <c r="K752" s="95"/>
      <c r="L752" s="95"/>
      <c r="M752" s="95">
        <f t="shared" si="515"/>
        <v>0</v>
      </c>
      <c r="N752" s="95">
        <f t="shared" si="521"/>
        <v>0</v>
      </c>
    </row>
    <row r="753" spans="1:14" ht="30" hidden="1" outlineLevel="1" x14ac:dyDescent="0.25">
      <c r="A753" s="282">
        <f t="shared" ref="A753:E753" si="535">A658</f>
        <v>1</v>
      </c>
      <c r="B753" s="287" t="str">
        <f t="shared" si="535"/>
        <v>Design, Supply and Installation for capacity enhancement of conveyor No. 08 at CHP210MW, BTPS.</v>
      </c>
      <c r="C753" s="46">
        <f t="shared" si="535"/>
        <v>0</v>
      </c>
      <c r="D753" s="152">
        <f t="shared" si="535"/>
        <v>0</v>
      </c>
      <c r="E753" s="111">
        <f t="shared" si="535"/>
        <v>0</v>
      </c>
      <c r="F753" s="95">
        <f t="shared" si="518"/>
        <v>1.80009</v>
      </c>
      <c r="G753" s="95">
        <f t="shared" si="519"/>
        <v>1.80009</v>
      </c>
      <c r="H753" s="95">
        <f t="shared" si="520"/>
        <v>0</v>
      </c>
      <c r="I753" s="45">
        <f>'F4.2'!AA88</f>
        <v>0</v>
      </c>
      <c r="J753" s="45">
        <f>'F4.2'!AZ88</f>
        <v>0</v>
      </c>
      <c r="K753" s="95"/>
      <c r="L753" s="95"/>
      <c r="M753" s="95">
        <f t="shared" si="515"/>
        <v>0</v>
      </c>
      <c r="N753" s="95">
        <f t="shared" si="521"/>
        <v>0</v>
      </c>
    </row>
    <row r="754" spans="1:14" ht="15.75" hidden="1" outlineLevel="1" x14ac:dyDescent="0.25">
      <c r="A754" s="282">
        <f t="shared" ref="A754:E754" si="536">A659</f>
        <v>2</v>
      </c>
      <c r="B754" s="183" t="str">
        <f t="shared" si="536"/>
        <v>SPEAKER &amp; PTZ CAMER</v>
      </c>
      <c r="C754" s="46">
        <f t="shared" si="536"/>
        <v>0</v>
      </c>
      <c r="D754" s="152">
        <f t="shared" si="536"/>
        <v>0</v>
      </c>
      <c r="E754" s="111">
        <f t="shared" si="536"/>
        <v>0</v>
      </c>
      <c r="F754" s="95">
        <f t="shared" si="518"/>
        <v>3.1968099999999999E-2</v>
      </c>
      <c r="G754" s="95">
        <f t="shared" si="519"/>
        <v>3.1968099999999999E-2</v>
      </c>
      <c r="H754" s="95">
        <f t="shared" si="520"/>
        <v>0</v>
      </c>
      <c r="I754" s="45">
        <f>'F4.2'!AA89</f>
        <v>0</v>
      </c>
      <c r="J754" s="45">
        <f>'F4.2'!AZ89</f>
        <v>0</v>
      </c>
      <c r="K754" s="95"/>
      <c r="L754" s="95"/>
      <c r="M754" s="95">
        <f t="shared" si="515"/>
        <v>0</v>
      </c>
      <c r="N754" s="95">
        <f t="shared" si="521"/>
        <v>0</v>
      </c>
    </row>
    <row r="755" spans="1:14" ht="15.75" hidden="1" outlineLevel="1" x14ac:dyDescent="0.25">
      <c r="A755" s="282">
        <f t="shared" ref="A755:E755" si="537">A660</f>
        <v>3</v>
      </c>
      <c r="B755" s="183" t="str">
        <f t="shared" si="537"/>
        <v>50 INCH TV &amp; 2TN AC</v>
      </c>
      <c r="C755" s="46">
        <f t="shared" si="537"/>
        <v>0</v>
      </c>
      <c r="D755" s="152">
        <f t="shared" si="537"/>
        <v>0</v>
      </c>
      <c r="E755" s="111">
        <f t="shared" si="537"/>
        <v>0</v>
      </c>
      <c r="F755" s="95">
        <f t="shared" si="518"/>
        <v>6.4529699999999995E-2</v>
      </c>
      <c r="G755" s="95">
        <f t="shared" si="519"/>
        <v>6.4529699999999995E-2</v>
      </c>
      <c r="H755" s="95">
        <f t="shared" si="520"/>
        <v>0</v>
      </c>
      <c r="I755" s="45">
        <f>'F4.2'!AA90</f>
        <v>0</v>
      </c>
      <c r="J755" s="45">
        <f>'F4.2'!AZ90</f>
        <v>0</v>
      </c>
      <c r="K755" s="95"/>
      <c r="L755" s="95"/>
      <c r="M755" s="95">
        <f t="shared" si="515"/>
        <v>0</v>
      </c>
      <c r="N755" s="95">
        <f t="shared" si="521"/>
        <v>0</v>
      </c>
    </row>
    <row r="756" spans="1:14" ht="15.75" hidden="1" outlineLevel="1" x14ac:dyDescent="0.25">
      <c r="A756" s="282">
        <f t="shared" ref="A756:E756" si="538">A661</f>
        <v>4</v>
      </c>
      <c r="B756" s="288" t="str">
        <f t="shared" si="538"/>
        <v>Fixtures &amp; Fitting (10801)</v>
      </c>
      <c r="C756" s="46">
        <f t="shared" si="538"/>
        <v>0</v>
      </c>
      <c r="D756" s="152">
        <f t="shared" si="538"/>
        <v>0</v>
      </c>
      <c r="E756" s="111">
        <f t="shared" si="538"/>
        <v>0</v>
      </c>
      <c r="F756" s="95">
        <f t="shared" si="518"/>
        <v>2.2089600000000001E-2</v>
      </c>
      <c r="G756" s="95">
        <f t="shared" si="519"/>
        <v>2.2089600000000001E-2</v>
      </c>
      <c r="H756" s="95">
        <f t="shared" si="520"/>
        <v>0</v>
      </c>
      <c r="I756" s="45">
        <f>'F4.2'!AA91</f>
        <v>0</v>
      </c>
      <c r="J756" s="45">
        <f>'F4.2'!AZ91</f>
        <v>0</v>
      </c>
      <c r="K756" s="95"/>
      <c r="L756" s="95"/>
      <c r="M756" s="95">
        <f t="shared" si="515"/>
        <v>0</v>
      </c>
      <c r="N756" s="95">
        <f t="shared" si="521"/>
        <v>0</v>
      </c>
    </row>
    <row r="757" spans="1:14" ht="15.75" hidden="1" outlineLevel="1" x14ac:dyDescent="0.25">
      <c r="A757" s="282">
        <f t="shared" ref="A757:E757" si="539">A662</f>
        <v>5</v>
      </c>
      <c r="B757" s="288" t="str">
        <f t="shared" si="539"/>
        <v>Office equpment (10901)</v>
      </c>
      <c r="C757" s="46">
        <f t="shared" si="539"/>
        <v>0</v>
      </c>
      <c r="D757" s="152">
        <f t="shared" si="539"/>
        <v>0</v>
      </c>
      <c r="E757" s="111">
        <f t="shared" si="539"/>
        <v>0</v>
      </c>
      <c r="F757" s="95">
        <f t="shared" si="518"/>
        <v>0.60696666700000002</v>
      </c>
      <c r="G757" s="95">
        <f t="shared" si="519"/>
        <v>0.60696666700000002</v>
      </c>
      <c r="H757" s="95">
        <f t="shared" si="520"/>
        <v>0</v>
      </c>
      <c r="I757" s="45">
        <f>'F4.2'!AA92</f>
        <v>0</v>
      </c>
      <c r="J757" s="45">
        <f>'F4.2'!AZ92</f>
        <v>0</v>
      </c>
      <c r="K757" s="95"/>
      <c r="L757" s="95"/>
      <c r="M757" s="95">
        <f t="shared" si="515"/>
        <v>0</v>
      </c>
      <c r="N757" s="95">
        <f t="shared" si="521"/>
        <v>0</v>
      </c>
    </row>
    <row r="758" spans="1:14" ht="15.75" hidden="1" outlineLevel="1" x14ac:dyDescent="0.25">
      <c r="A758" s="282">
        <f t="shared" ref="A758:E758" si="540">A663</f>
        <v>6</v>
      </c>
      <c r="B758" s="183" t="str">
        <f t="shared" si="540"/>
        <v>Gearboxes for CHP Elecon Make</v>
      </c>
      <c r="C758" s="46">
        <f t="shared" si="540"/>
        <v>0</v>
      </c>
      <c r="D758" s="152">
        <f t="shared" si="540"/>
        <v>0</v>
      </c>
      <c r="E758" s="111">
        <f t="shared" si="540"/>
        <v>0</v>
      </c>
      <c r="F758" s="95">
        <f t="shared" si="518"/>
        <v>0.345735079</v>
      </c>
      <c r="G758" s="95">
        <f t="shared" si="519"/>
        <v>0.345735079</v>
      </c>
      <c r="H758" s="95">
        <f t="shared" si="520"/>
        <v>0</v>
      </c>
      <c r="I758" s="45">
        <f>'F4.2'!AA93</f>
        <v>0</v>
      </c>
      <c r="J758" s="45">
        <f>'F4.2'!AZ93</f>
        <v>0</v>
      </c>
      <c r="K758" s="95"/>
      <c r="L758" s="95"/>
      <c r="M758" s="95">
        <f t="shared" si="515"/>
        <v>0</v>
      </c>
      <c r="N758" s="95">
        <f t="shared" si="521"/>
        <v>0</v>
      </c>
    </row>
    <row r="759" spans="1:14" ht="15.75" hidden="1" outlineLevel="1" x14ac:dyDescent="0.25">
      <c r="A759" s="282">
        <f t="shared" ref="A759:E759" si="541">A664</f>
        <v>7</v>
      </c>
      <c r="B759" s="190" t="str">
        <f t="shared" si="541"/>
        <v>General Assets</v>
      </c>
      <c r="C759" s="46">
        <f t="shared" si="541"/>
        <v>0</v>
      </c>
      <c r="D759" s="152">
        <f t="shared" si="541"/>
        <v>0</v>
      </c>
      <c r="E759" s="111">
        <f t="shared" si="541"/>
        <v>0</v>
      </c>
      <c r="F759" s="95">
        <f t="shared" si="518"/>
        <v>0</v>
      </c>
      <c r="G759" s="95">
        <f t="shared" si="519"/>
        <v>0</v>
      </c>
      <c r="H759" s="95">
        <f t="shared" si="520"/>
        <v>0</v>
      </c>
      <c r="I759" s="45">
        <f>'F4.2'!AA94</f>
        <v>0</v>
      </c>
      <c r="J759" s="45">
        <f>'F4.2'!AZ94</f>
        <v>0</v>
      </c>
      <c r="K759" s="95"/>
      <c r="L759" s="95"/>
      <c r="M759" s="95">
        <f t="shared" si="515"/>
        <v>0</v>
      </c>
      <c r="N759" s="95">
        <f t="shared" si="521"/>
        <v>0</v>
      </c>
    </row>
    <row r="760" spans="1:14" ht="15.75" hidden="1" outlineLevel="1" x14ac:dyDescent="0.25">
      <c r="A760" s="282">
        <f t="shared" ref="A760:E760" si="542">A665</f>
        <v>8</v>
      </c>
      <c r="B760" s="190" t="str">
        <f t="shared" si="542"/>
        <v>Furniture &amp; Fixture</v>
      </c>
      <c r="C760" s="46">
        <f t="shared" si="542"/>
        <v>0</v>
      </c>
      <c r="D760" s="152">
        <f t="shared" si="542"/>
        <v>0</v>
      </c>
      <c r="E760" s="111">
        <f t="shared" si="542"/>
        <v>0</v>
      </c>
      <c r="F760" s="95">
        <f t="shared" si="518"/>
        <v>3.4999940000000002E-3</v>
      </c>
      <c r="G760" s="95">
        <f t="shared" si="519"/>
        <v>9.3499994000000003E-2</v>
      </c>
      <c r="H760" s="95">
        <f t="shared" si="520"/>
        <v>-0.09</v>
      </c>
      <c r="I760" s="45">
        <f>'F4.2'!AA95</f>
        <v>0</v>
      </c>
      <c r="J760" s="45">
        <f>'F4.2'!AZ95</f>
        <v>0</v>
      </c>
      <c r="K760" s="95"/>
      <c r="L760" s="95"/>
      <c r="M760" s="95">
        <f t="shared" si="515"/>
        <v>0</v>
      </c>
      <c r="N760" s="95">
        <f t="shared" si="521"/>
        <v>-0.09</v>
      </c>
    </row>
    <row r="761" spans="1:14" ht="15.75" hidden="1" outlineLevel="1" x14ac:dyDescent="0.25">
      <c r="A761" s="282">
        <f t="shared" ref="A761:E761" si="543">A666</f>
        <v>9</v>
      </c>
      <c r="B761" s="190" t="str">
        <f t="shared" si="543"/>
        <v xml:space="preserve">Office Equipment </v>
      </c>
      <c r="C761" s="46">
        <f t="shared" si="543"/>
        <v>0</v>
      </c>
      <c r="D761" s="152">
        <f t="shared" si="543"/>
        <v>0</v>
      </c>
      <c r="E761" s="111">
        <f t="shared" si="543"/>
        <v>0</v>
      </c>
      <c r="F761" s="95">
        <f t="shared" si="518"/>
        <v>0.258863014</v>
      </c>
      <c r="G761" s="95">
        <f t="shared" si="519"/>
        <v>0.258863014</v>
      </c>
      <c r="H761" s="95">
        <f t="shared" si="520"/>
        <v>0</v>
      </c>
      <c r="I761" s="45">
        <f>'F4.2'!AA96</f>
        <v>0</v>
      </c>
      <c r="J761" s="45">
        <f>'F4.2'!AZ96</f>
        <v>0</v>
      </c>
      <c r="K761" s="95"/>
      <c r="L761" s="95"/>
      <c r="M761" s="95">
        <f t="shared" si="515"/>
        <v>0</v>
      </c>
      <c r="N761" s="95">
        <f t="shared" si="521"/>
        <v>0</v>
      </c>
    </row>
    <row r="762" spans="1:14" ht="15.75" hidden="1" outlineLevel="1" x14ac:dyDescent="0.25">
      <c r="A762" s="282">
        <f t="shared" ref="A762:E762" si="544">A667</f>
        <v>10</v>
      </c>
      <c r="B762" s="190" t="str">
        <f t="shared" si="544"/>
        <v>Furniture &amp; Fixture</v>
      </c>
      <c r="C762" s="46">
        <f t="shared" si="544"/>
        <v>0</v>
      </c>
      <c r="D762" s="152">
        <f t="shared" si="544"/>
        <v>0</v>
      </c>
      <c r="E762" s="111">
        <f t="shared" si="544"/>
        <v>0</v>
      </c>
      <c r="F762" s="95">
        <f t="shared" si="518"/>
        <v>0.20719743600000001</v>
      </c>
      <c r="G762" s="95">
        <f t="shared" si="519"/>
        <v>0.20719743600000001</v>
      </c>
      <c r="H762" s="95">
        <f t="shared" si="520"/>
        <v>0</v>
      </c>
      <c r="I762" s="45">
        <f>'F4.2'!AA97</f>
        <v>0</v>
      </c>
      <c r="J762" s="45">
        <f>'F4.2'!AZ97</f>
        <v>0</v>
      </c>
      <c r="K762" s="95"/>
      <c r="L762" s="95"/>
      <c r="M762" s="95">
        <f t="shared" si="515"/>
        <v>0</v>
      </c>
      <c r="N762" s="95">
        <f t="shared" si="521"/>
        <v>0</v>
      </c>
    </row>
    <row r="763" spans="1:14" s="278" customFormat="1" ht="15.75" hidden="1" outlineLevel="1" x14ac:dyDescent="0.25">
      <c r="A763" s="282">
        <f t="shared" ref="A763:E763" si="545">A668</f>
        <v>11</v>
      </c>
      <c r="B763" s="190" t="str">
        <f t="shared" si="545"/>
        <v xml:space="preserve">Office Equipment </v>
      </c>
      <c r="C763" s="46">
        <f t="shared" si="545"/>
        <v>0</v>
      </c>
      <c r="D763" s="152">
        <f t="shared" si="545"/>
        <v>0</v>
      </c>
      <c r="E763" s="111">
        <f t="shared" si="545"/>
        <v>0</v>
      </c>
      <c r="F763" s="95">
        <f t="shared" si="518"/>
        <v>6.3896999999999999E-3</v>
      </c>
      <c r="G763" s="95">
        <f t="shared" si="519"/>
        <v>6.3896999999999999E-3</v>
      </c>
      <c r="H763" s="95">
        <f t="shared" si="520"/>
        <v>0</v>
      </c>
      <c r="I763" s="45">
        <f>'F4.2'!AA98</f>
        <v>0</v>
      </c>
      <c r="J763" s="45">
        <f>'F4.2'!AZ98</f>
        <v>0</v>
      </c>
      <c r="K763" s="95"/>
      <c r="L763" s="95"/>
      <c r="M763" s="95">
        <f t="shared" si="515"/>
        <v>0</v>
      </c>
      <c r="N763" s="95">
        <f t="shared" si="521"/>
        <v>0</v>
      </c>
    </row>
    <row r="764" spans="1:14" s="278" customFormat="1" ht="16.5" hidden="1" outlineLevel="1" thickBot="1" x14ac:dyDescent="0.3">
      <c r="A764" s="282">
        <f t="shared" ref="A764:E764" si="546">A669</f>
        <v>12</v>
      </c>
      <c r="B764" s="190" t="str">
        <f t="shared" si="546"/>
        <v>Land</v>
      </c>
      <c r="C764" s="46">
        <f t="shared" si="546"/>
        <v>0</v>
      </c>
      <c r="D764" s="152">
        <f t="shared" si="546"/>
        <v>0</v>
      </c>
      <c r="E764" s="111">
        <f t="shared" si="546"/>
        <v>0</v>
      </c>
      <c r="F764" s="95">
        <f t="shared" si="518"/>
        <v>0</v>
      </c>
      <c r="G764" s="95">
        <f t="shared" si="519"/>
        <v>0.19434199999999999</v>
      </c>
      <c r="H764" s="95">
        <f t="shared" si="520"/>
        <v>-0.19434199999999999</v>
      </c>
      <c r="I764" s="45">
        <f>'F4.2'!AA99</f>
        <v>0</v>
      </c>
      <c r="J764" s="45">
        <f>'F4.2'!AZ99</f>
        <v>0</v>
      </c>
      <c r="K764" s="95"/>
      <c r="L764" s="95"/>
      <c r="M764" s="95">
        <f t="shared" si="515"/>
        <v>0</v>
      </c>
      <c r="N764" s="95">
        <f t="shared" si="521"/>
        <v>-0.19434199999999999</v>
      </c>
    </row>
    <row r="765" spans="1:14" ht="16.5" collapsed="1" thickBot="1" x14ac:dyDescent="0.3">
      <c r="A765" s="97"/>
      <c r="B765" s="98" t="str">
        <f>B670</f>
        <v>Total</v>
      </c>
      <c r="C765" s="88"/>
      <c r="D765" s="158"/>
      <c r="E765" s="99"/>
      <c r="F765" s="99">
        <f>SUM(F675:F764)</f>
        <v>460.3728350946418</v>
      </c>
      <c r="G765" s="99">
        <f t="shared" ref="G765" si="547">SUM(G675:G764)</f>
        <v>460.65717709464184</v>
      </c>
      <c r="H765" s="99">
        <f t="shared" ref="H765" si="548">SUM(H675:H764)</f>
        <v>-0.28434199999999998</v>
      </c>
      <c r="I765" s="99">
        <f t="shared" ref="I765" si="549">SUM(I675:I764)</f>
        <v>0</v>
      </c>
      <c r="J765" s="99">
        <f t="shared" ref="J765" si="550">SUM(J675:J764)</f>
        <v>0</v>
      </c>
      <c r="K765" s="99">
        <f t="shared" ref="K765" si="551">SUM(K675:K764)</f>
        <v>0</v>
      </c>
      <c r="L765" s="99">
        <f t="shared" ref="L765" si="552">SUM(L675:L764)</f>
        <v>0</v>
      </c>
      <c r="M765" s="99">
        <f t="shared" ref="M765" si="553">SUM(M675:M764)</f>
        <v>0</v>
      </c>
      <c r="N765" s="99">
        <f t="shared" ref="N765" si="554">SUM(N675:N764)</f>
        <v>-0.28434199999999998</v>
      </c>
    </row>
  </sheetData>
  <mergeCells count="11">
    <mergeCell ref="A4:A6"/>
    <mergeCell ref="B4:B6"/>
    <mergeCell ref="C4:C6"/>
    <mergeCell ref="D4:D6"/>
    <mergeCell ref="E4:E6"/>
    <mergeCell ref="N4:N6"/>
    <mergeCell ref="F4:F6"/>
    <mergeCell ref="G4:G6"/>
    <mergeCell ref="H4:H6"/>
    <mergeCell ref="I4:I6"/>
    <mergeCell ref="J4:M5"/>
  </mergeCells>
  <conditionalFormatting sqref="C76:C79 C87:C99">
    <cfRule type="containsText" dxfId="536" priority="1081" operator="containsText" text="DPR not submitted">
      <formula>NOT(ISERROR(SEARCH("DPR not submitted",C76)))</formula>
    </cfRule>
    <cfRule type="containsText" dxfId="535" priority="1082" operator="containsText" text="Yet to be approved">
      <formula>NOT(ISERROR(SEARCH("Yet to be approved",C76)))</formula>
    </cfRule>
  </conditionalFormatting>
  <conditionalFormatting sqref="C40:C42">
    <cfRule type="containsText" dxfId="534" priority="1061" operator="containsText" text="DPR not submitted">
      <formula>NOT(ISERROR(SEARCH("DPR not submitted",C40)))</formula>
    </cfRule>
    <cfRule type="containsText" dxfId="533" priority="1062" operator="containsText" text="Yet to be approved">
      <formula>NOT(ISERROR(SEARCH("Yet to be approved",C40)))</formula>
    </cfRule>
  </conditionalFormatting>
  <conditionalFormatting sqref="C44:C48">
    <cfRule type="containsText" dxfId="532" priority="1059" operator="containsText" text="DPR not submitted">
      <formula>NOT(ISERROR(SEARCH("DPR not submitted",C44)))</formula>
    </cfRule>
    <cfRule type="containsText" dxfId="531" priority="1060" operator="containsText" text="Yet to be approved">
      <formula>NOT(ISERROR(SEARCH("Yet to be approved",C44)))</formula>
    </cfRule>
  </conditionalFormatting>
  <conditionalFormatting sqref="C67 C16:C23 C25:C38 C50:C65">
    <cfRule type="containsText" dxfId="530" priority="1105" operator="containsText" text="DPR not submitted">
      <formula>NOT(ISERROR(SEARCH("DPR not submitted",C16)))</formula>
    </cfRule>
    <cfRule type="containsText" dxfId="529" priority="1106" operator="containsText" text="Yet to be approved">
      <formula>NOT(ISERROR(SEARCH("Yet to be approved",C16)))</formula>
    </cfRule>
  </conditionalFormatting>
  <conditionalFormatting sqref="C61">
    <cfRule type="containsText" dxfId="528" priority="1104" operator="containsText" text="DPR not approved">
      <formula>NOT(ISERROR(SEARCH("DPR not approved",C61)))</formula>
    </cfRule>
  </conditionalFormatting>
  <conditionalFormatting sqref="C61">
    <cfRule type="containsText" dxfId="527" priority="1102" operator="containsText" text="DPR returmed back for non compliance of queries">
      <formula>NOT(ISERROR(SEARCH("DPR returmed back for non compliance of queries",C61)))</formula>
    </cfRule>
    <cfRule type="containsText" dxfId="526" priority="1103" operator="containsText" text="DPR not approved">
      <formula>NOT(ISERROR(SEARCH("DPR not approved",C61)))</formula>
    </cfRule>
  </conditionalFormatting>
  <conditionalFormatting sqref="C10">
    <cfRule type="containsText" dxfId="525" priority="1100" operator="containsText" text="DPR not submitted">
      <formula>NOT(ISERROR(SEARCH("DPR not submitted",C10)))</formula>
    </cfRule>
    <cfRule type="containsText" dxfId="524" priority="1101" operator="containsText" text="Yet to be approved">
      <formula>NOT(ISERROR(SEARCH("Yet to be approved",C10)))</formula>
    </cfRule>
  </conditionalFormatting>
  <conditionalFormatting sqref="C15">
    <cfRule type="containsText" dxfId="523" priority="1098" operator="containsText" text="DPR not submitted">
      <formula>NOT(ISERROR(SEARCH("DPR not submitted",C15)))</formula>
    </cfRule>
    <cfRule type="containsText" dxfId="522" priority="1099" operator="containsText" text="Yet to be approved">
      <formula>NOT(ISERROR(SEARCH("Yet to be approved",C15)))</formula>
    </cfRule>
  </conditionalFormatting>
  <conditionalFormatting sqref="C24">
    <cfRule type="containsText" dxfId="521" priority="1096" operator="containsText" text="DPR not submitted">
      <formula>NOT(ISERROR(SEARCH("DPR not submitted",C24)))</formula>
    </cfRule>
    <cfRule type="containsText" dxfId="520" priority="1097" operator="containsText" text="Yet to be approved">
      <formula>NOT(ISERROR(SEARCH("Yet to be approved",C24)))</formula>
    </cfRule>
  </conditionalFormatting>
  <conditionalFormatting sqref="C39">
    <cfRule type="containsText" dxfId="519" priority="1094" operator="containsText" text="DPR not submitted">
      <formula>NOT(ISERROR(SEARCH("DPR not submitted",C39)))</formula>
    </cfRule>
    <cfRule type="containsText" dxfId="518" priority="1095" operator="containsText" text="Yet to be approved">
      <formula>NOT(ISERROR(SEARCH("Yet to be approved",C39)))</formula>
    </cfRule>
  </conditionalFormatting>
  <conditionalFormatting sqref="C43">
    <cfRule type="containsText" dxfId="517" priority="1092" operator="containsText" text="DPR not submitted">
      <formula>NOT(ISERROR(SEARCH("DPR not submitted",C43)))</formula>
    </cfRule>
    <cfRule type="containsText" dxfId="516" priority="1093" operator="containsText" text="Yet to be approved">
      <formula>NOT(ISERROR(SEARCH("Yet to be approved",C43)))</formula>
    </cfRule>
  </conditionalFormatting>
  <conditionalFormatting sqref="C49">
    <cfRule type="containsText" dxfId="515" priority="1090" operator="containsText" text="DPR not submitted">
      <formula>NOT(ISERROR(SEARCH("DPR not submitted",C49)))</formula>
    </cfRule>
    <cfRule type="containsText" dxfId="514" priority="1091" operator="containsText" text="Yet to be approved">
      <formula>NOT(ISERROR(SEARCH("Yet to be approved",C49)))</formula>
    </cfRule>
  </conditionalFormatting>
  <conditionalFormatting sqref="C69 C71 C73:C74 C81">
    <cfRule type="containsText" dxfId="513" priority="1083" operator="containsText" text="DPR not submitted">
      <formula>NOT(ISERROR(SEARCH("DPR not submitted",C69)))</formula>
    </cfRule>
    <cfRule type="containsText" dxfId="512" priority="1084" operator="containsText" text="Yet to be approved">
      <formula>NOT(ISERROR(SEARCH("Yet to be approved",C69)))</formula>
    </cfRule>
  </conditionalFormatting>
  <conditionalFormatting sqref="O1:O5 O72:O104 O167:O197 O291:O292 O386:O387 O481:O482 O576 O671 O766:O1048576">
    <cfRule type="cellIs" dxfId="511" priority="804" operator="lessThan">
      <formula>0</formula>
    </cfRule>
  </conditionalFormatting>
  <conditionalFormatting sqref="C80">
    <cfRule type="containsText" dxfId="510" priority="792" operator="containsText" text="DPR not submitted">
      <formula>NOT(ISERROR(SEARCH("DPR not submitted",C80)))</formula>
    </cfRule>
    <cfRule type="containsText" dxfId="509" priority="793" operator="containsText" text="Yet to be approved">
      <formula>NOT(ISERROR(SEARCH("Yet to be approved",C80)))</formula>
    </cfRule>
  </conditionalFormatting>
  <conditionalFormatting sqref="C80">
    <cfRule type="containsText" dxfId="508" priority="791" operator="containsText" text="DPR not approved">
      <formula>NOT(ISERROR(SEARCH("DPR not approved",C80)))</formula>
    </cfRule>
  </conditionalFormatting>
  <conditionalFormatting sqref="C80">
    <cfRule type="containsText" dxfId="507" priority="789" operator="containsText" text="DPR returmed back for non compliance of queries">
      <formula>NOT(ISERROR(SEARCH("DPR returmed back for non compliance of queries",C80)))</formula>
    </cfRule>
    <cfRule type="containsText" dxfId="506" priority="790" operator="containsText" text="DPR not approved">
      <formula>NOT(ISERROR(SEARCH("DPR not approved",C80)))</formula>
    </cfRule>
  </conditionalFormatting>
  <conditionalFormatting sqref="C82:C86">
    <cfRule type="containsText" dxfId="505" priority="787" operator="containsText" text="DPR not submitted">
      <formula>NOT(ISERROR(SEARCH("DPR not submitted",C82)))</formula>
    </cfRule>
    <cfRule type="containsText" dxfId="504" priority="788" operator="containsText" text="Yet to be approved">
      <formula>NOT(ISERROR(SEARCH("Yet to be approved",C82)))</formula>
    </cfRule>
  </conditionalFormatting>
  <conditionalFormatting sqref="C82:C86">
    <cfRule type="containsText" dxfId="503" priority="786" operator="containsText" text="DPR not approved">
      <formula>NOT(ISERROR(SEARCH("DPR not approved",C82)))</formula>
    </cfRule>
  </conditionalFormatting>
  <conditionalFormatting sqref="C82:C86">
    <cfRule type="containsText" dxfId="502" priority="784" operator="containsText" text="DPR returmed back for non compliance of queries">
      <formula>NOT(ISERROR(SEARCH("DPR returmed back for non compliance of queries",C82)))</formula>
    </cfRule>
    <cfRule type="containsText" dxfId="501" priority="785" operator="containsText" text="DPR not approved">
      <formula>NOT(ISERROR(SEARCH("DPR not approved",C82)))</formula>
    </cfRule>
  </conditionalFormatting>
  <conditionalFormatting sqref="C72">
    <cfRule type="containsText" dxfId="500" priority="709" operator="containsText" text="DPR not submitted">
      <formula>NOT(ISERROR(SEARCH("DPR not submitted",C72)))</formula>
    </cfRule>
    <cfRule type="containsText" dxfId="499" priority="710" operator="containsText" text="Yet to be approved">
      <formula>NOT(ISERROR(SEARCH("Yet to be approved",C72)))</formula>
    </cfRule>
  </conditionalFormatting>
  <conditionalFormatting sqref="C175">
    <cfRule type="containsText" dxfId="498" priority="674" operator="containsText" text="DPR not submitted">
      <formula>NOT(ISERROR(SEARCH("DPR not submitted",C175)))</formula>
    </cfRule>
    <cfRule type="containsText" dxfId="497" priority="675" operator="containsText" text="Yet to be approved">
      <formula>NOT(ISERROR(SEARCH("Yet to be approved",C175)))</formula>
    </cfRule>
  </conditionalFormatting>
  <conditionalFormatting sqref="C175">
    <cfRule type="containsText" dxfId="496" priority="673" operator="containsText" text="DPR not approved">
      <formula>NOT(ISERROR(SEARCH("DPR not approved",C175)))</formula>
    </cfRule>
  </conditionalFormatting>
  <conditionalFormatting sqref="C175">
    <cfRule type="containsText" dxfId="495" priority="671" operator="containsText" text="DPR returmed back for non compliance of queries">
      <formula>NOT(ISERROR(SEARCH("DPR returmed back for non compliance of queries",C175)))</formula>
    </cfRule>
    <cfRule type="containsText" dxfId="494" priority="672" operator="containsText" text="DPR not approved">
      <formula>NOT(ISERROR(SEARCH("DPR not approved",C175)))</formula>
    </cfRule>
  </conditionalFormatting>
  <conditionalFormatting sqref="C177:C181">
    <cfRule type="containsText" dxfId="493" priority="669" operator="containsText" text="DPR not submitted">
      <formula>NOT(ISERROR(SEARCH("DPR not submitted",C177)))</formula>
    </cfRule>
    <cfRule type="containsText" dxfId="492" priority="670" operator="containsText" text="Yet to be approved">
      <formula>NOT(ISERROR(SEARCH("Yet to be approved",C177)))</formula>
    </cfRule>
  </conditionalFormatting>
  <conditionalFormatting sqref="C177:C181">
    <cfRule type="containsText" dxfId="491" priority="668" operator="containsText" text="DPR not approved">
      <formula>NOT(ISERROR(SEARCH("DPR not approved",C177)))</formula>
    </cfRule>
  </conditionalFormatting>
  <conditionalFormatting sqref="C177:C181">
    <cfRule type="containsText" dxfId="490" priority="666" operator="containsText" text="DPR returmed back for non compliance of queries">
      <formula>NOT(ISERROR(SEARCH("DPR returmed back for non compliance of queries",C177)))</formula>
    </cfRule>
    <cfRule type="containsText" dxfId="489" priority="667" operator="containsText" text="DPR not approved">
      <formula>NOT(ISERROR(SEARCH("DPR not approved",C177)))</formula>
    </cfRule>
  </conditionalFormatting>
  <conditionalFormatting sqref="C66">
    <cfRule type="containsText" dxfId="488" priority="724" operator="containsText" text="DPR not submitted">
      <formula>NOT(ISERROR(SEARCH("DPR not submitted",C66)))</formula>
    </cfRule>
    <cfRule type="containsText" dxfId="487" priority="725" operator="containsText" text="Yet to be approved">
      <formula>NOT(ISERROR(SEARCH("Yet to be approved",C66)))</formula>
    </cfRule>
  </conditionalFormatting>
  <conditionalFormatting sqref="C66">
    <cfRule type="containsText" dxfId="486" priority="723" operator="containsText" text="DPR not approved">
      <formula>NOT(ISERROR(SEARCH("DPR not approved",C66)))</formula>
    </cfRule>
  </conditionalFormatting>
  <conditionalFormatting sqref="C66">
    <cfRule type="containsText" dxfId="485" priority="721" operator="containsText" text="DPR returmed back for non compliance of queries">
      <formula>NOT(ISERROR(SEARCH("DPR returmed back for non compliance of queries",C66)))</formula>
    </cfRule>
    <cfRule type="containsText" dxfId="484" priority="722" operator="containsText" text="DPR not approved">
      <formula>NOT(ISERROR(SEARCH("DPR not approved",C66)))</formula>
    </cfRule>
  </conditionalFormatting>
  <conditionalFormatting sqref="C68">
    <cfRule type="containsText" dxfId="483" priority="719" operator="containsText" text="DPR not submitted">
      <formula>NOT(ISERROR(SEARCH("DPR not submitted",C68)))</formula>
    </cfRule>
    <cfRule type="containsText" dxfId="482" priority="720" operator="containsText" text="Yet to be approved">
      <formula>NOT(ISERROR(SEARCH("Yet to be approved",C68)))</formula>
    </cfRule>
  </conditionalFormatting>
  <conditionalFormatting sqref="C68">
    <cfRule type="containsText" dxfId="481" priority="718" operator="containsText" text="DPR not approved">
      <formula>NOT(ISERROR(SEARCH("DPR not approved",C68)))</formula>
    </cfRule>
  </conditionalFormatting>
  <conditionalFormatting sqref="C68">
    <cfRule type="containsText" dxfId="480" priority="716" operator="containsText" text="DPR returmed back for non compliance of queries">
      <formula>NOT(ISERROR(SEARCH("DPR returmed back for non compliance of queries",C68)))</formula>
    </cfRule>
    <cfRule type="containsText" dxfId="479" priority="717" operator="containsText" text="DPR not approved">
      <formula>NOT(ISERROR(SEARCH("DPR not approved",C68)))</formula>
    </cfRule>
  </conditionalFormatting>
  <conditionalFormatting sqref="C70">
    <cfRule type="containsText" dxfId="478" priority="714" operator="containsText" text="DPR not submitted">
      <formula>NOT(ISERROR(SEARCH("DPR not submitted",C70)))</formula>
    </cfRule>
    <cfRule type="containsText" dxfId="477" priority="715" operator="containsText" text="Yet to be approved">
      <formula>NOT(ISERROR(SEARCH("Yet to be approved",C70)))</formula>
    </cfRule>
  </conditionalFormatting>
  <conditionalFormatting sqref="C70">
    <cfRule type="containsText" dxfId="476" priority="713" operator="containsText" text="DPR not approved">
      <formula>NOT(ISERROR(SEARCH("DPR not approved",C70)))</formula>
    </cfRule>
  </conditionalFormatting>
  <conditionalFormatting sqref="C70">
    <cfRule type="containsText" dxfId="475" priority="711" operator="containsText" text="DPR returmed back for non compliance of queries">
      <formula>NOT(ISERROR(SEARCH("DPR returmed back for non compliance of queries",C70)))</formula>
    </cfRule>
    <cfRule type="containsText" dxfId="474" priority="712" operator="containsText" text="DPR not approved">
      <formula>NOT(ISERROR(SEARCH("DPR not approved",C70)))</formula>
    </cfRule>
  </conditionalFormatting>
  <conditionalFormatting sqref="C72">
    <cfRule type="containsText" dxfId="473" priority="708" operator="containsText" text="DPR not approved">
      <formula>NOT(ISERROR(SEARCH("DPR not approved",C72)))</formula>
    </cfRule>
  </conditionalFormatting>
  <conditionalFormatting sqref="C72">
    <cfRule type="containsText" dxfId="472" priority="706" operator="containsText" text="DPR returmed back for non compliance of queries">
      <formula>NOT(ISERROR(SEARCH("DPR returmed back for non compliance of queries",C72)))</formula>
    </cfRule>
    <cfRule type="containsText" dxfId="471" priority="707" operator="containsText" text="DPR not approved">
      <formula>NOT(ISERROR(SEARCH("DPR not approved",C72)))</formula>
    </cfRule>
  </conditionalFormatting>
  <conditionalFormatting sqref="C75">
    <cfRule type="containsText" dxfId="470" priority="704" operator="containsText" text="DPR not submitted">
      <formula>NOT(ISERROR(SEARCH("DPR not submitted",C75)))</formula>
    </cfRule>
    <cfRule type="containsText" dxfId="469" priority="705" operator="containsText" text="Yet to be approved">
      <formula>NOT(ISERROR(SEARCH("Yet to be approved",C75)))</formula>
    </cfRule>
  </conditionalFormatting>
  <conditionalFormatting sqref="C75">
    <cfRule type="containsText" dxfId="468" priority="703" operator="containsText" text="DPR not approved">
      <formula>NOT(ISERROR(SEARCH("DPR not approved",C75)))</formula>
    </cfRule>
  </conditionalFormatting>
  <conditionalFormatting sqref="C75">
    <cfRule type="containsText" dxfId="467" priority="701" operator="containsText" text="DPR returmed back for non compliance of queries">
      <formula>NOT(ISERROR(SEARCH("DPR returmed back for non compliance of queries",C75)))</formula>
    </cfRule>
    <cfRule type="containsText" dxfId="466" priority="702" operator="containsText" text="DPR not approved">
      <formula>NOT(ISERROR(SEARCH("DPR not approved",C75)))</formula>
    </cfRule>
  </conditionalFormatting>
  <conditionalFormatting sqref="C171:C174 C182:C194">
    <cfRule type="containsText" dxfId="465" priority="680" operator="containsText" text="DPR not submitted">
      <formula>NOT(ISERROR(SEARCH("DPR not submitted",C171)))</formula>
    </cfRule>
    <cfRule type="containsText" dxfId="464" priority="681" operator="containsText" text="Yet to be approved">
      <formula>NOT(ISERROR(SEARCH("Yet to be approved",C171)))</formula>
    </cfRule>
  </conditionalFormatting>
  <conditionalFormatting sqref="C168:C169 C176">
    <cfRule type="containsText" dxfId="463" priority="682" operator="containsText" text="DPR not submitted">
      <formula>NOT(ISERROR(SEARCH("DPR not submitted",C168)))</formula>
    </cfRule>
    <cfRule type="containsText" dxfId="462" priority="683" operator="containsText" text="Yet to be approved">
      <formula>NOT(ISERROR(SEARCH("Yet to be approved",C168)))</formula>
    </cfRule>
  </conditionalFormatting>
  <conditionalFormatting sqref="C167">
    <cfRule type="containsText" dxfId="461" priority="649" operator="containsText" text="DPR not submitted">
      <formula>NOT(ISERROR(SEARCH("DPR not submitted",C167)))</formula>
    </cfRule>
    <cfRule type="containsText" dxfId="460" priority="650" operator="containsText" text="Yet to be approved">
      <formula>NOT(ISERROR(SEARCH("Yet to be approved",C167)))</formula>
    </cfRule>
  </conditionalFormatting>
  <conditionalFormatting sqref="C167">
    <cfRule type="containsText" dxfId="459" priority="648" operator="containsText" text="DPR not approved">
      <formula>NOT(ISERROR(SEARCH("DPR not approved",C167)))</formula>
    </cfRule>
  </conditionalFormatting>
  <conditionalFormatting sqref="C167">
    <cfRule type="containsText" dxfId="458" priority="646" operator="containsText" text="DPR returmed back for non compliance of queries">
      <formula>NOT(ISERROR(SEARCH("DPR returmed back for non compliance of queries",C167)))</formula>
    </cfRule>
    <cfRule type="containsText" dxfId="457" priority="647" operator="containsText" text="DPR not approved">
      <formula>NOT(ISERROR(SEARCH("DPR not approved",C167)))</formula>
    </cfRule>
  </conditionalFormatting>
  <conditionalFormatting sqref="C170">
    <cfRule type="containsText" dxfId="456" priority="644" operator="containsText" text="DPR not submitted">
      <formula>NOT(ISERROR(SEARCH("DPR not submitted",C170)))</formula>
    </cfRule>
    <cfRule type="containsText" dxfId="455" priority="645" operator="containsText" text="Yet to be approved">
      <formula>NOT(ISERROR(SEARCH("Yet to be approved",C170)))</formula>
    </cfRule>
  </conditionalFormatting>
  <conditionalFormatting sqref="C170">
    <cfRule type="containsText" dxfId="454" priority="643" operator="containsText" text="DPR not approved">
      <formula>NOT(ISERROR(SEARCH("DPR not approved",C170)))</formula>
    </cfRule>
  </conditionalFormatting>
  <conditionalFormatting sqref="C170">
    <cfRule type="containsText" dxfId="453" priority="641" operator="containsText" text="DPR returmed back for non compliance of queries">
      <formula>NOT(ISERROR(SEARCH("DPR returmed back for non compliance of queries",C170)))</formula>
    </cfRule>
    <cfRule type="containsText" dxfId="452" priority="642" operator="containsText" text="DPR not approved">
      <formula>NOT(ISERROR(SEARCH("DPR not approved",C170)))</formula>
    </cfRule>
  </conditionalFormatting>
  <conditionalFormatting sqref="O198:O199 O262:O289">
    <cfRule type="cellIs" dxfId="451" priority="640" operator="lessThan">
      <formula>0</formula>
    </cfRule>
  </conditionalFormatting>
  <conditionalFormatting sqref="C270">
    <cfRule type="containsText" dxfId="450" priority="613" operator="containsText" text="DPR not submitted">
      <formula>NOT(ISERROR(SEARCH("DPR not submitted",C270)))</formula>
    </cfRule>
    <cfRule type="containsText" dxfId="449" priority="614" operator="containsText" text="Yet to be approved">
      <formula>NOT(ISERROR(SEARCH("Yet to be approved",C270)))</formula>
    </cfRule>
  </conditionalFormatting>
  <conditionalFormatting sqref="C270">
    <cfRule type="containsText" dxfId="448" priority="612" operator="containsText" text="DPR not approved">
      <formula>NOT(ISERROR(SEARCH("DPR not approved",C270)))</formula>
    </cfRule>
  </conditionalFormatting>
  <conditionalFormatting sqref="C270">
    <cfRule type="containsText" dxfId="447" priority="610" operator="containsText" text="DPR returmed back for non compliance of queries">
      <formula>NOT(ISERROR(SEARCH("DPR returmed back for non compliance of queries",C270)))</formula>
    </cfRule>
    <cfRule type="containsText" dxfId="446" priority="611" operator="containsText" text="DPR not approved">
      <formula>NOT(ISERROR(SEARCH("DPR not approved",C270)))</formula>
    </cfRule>
  </conditionalFormatting>
  <conditionalFormatting sqref="C272:C276">
    <cfRule type="containsText" dxfId="445" priority="608" operator="containsText" text="DPR not submitted">
      <formula>NOT(ISERROR(SEARCH("DPR not submitted",C272)))</formula>
    </cfRule>
    <cfRule type="containsText" dxfId="444" priority="609" operator="containsText" text="Yet to be approved">
      <formula>NOT(ISERROR(SEARCH("Yet to be approved",C272)))</formula>
    </cfRule>
  </conditionalFormatting>
  <conditionalFormatting sqref="C272:C276">
    <cfRule type="containsText" dxfId="443" priority="607" operator="containsText" text="DPR not approved">
      <formula>NOT(ISERROR(SEARCH("DPR not approved",C272)))</formula>
    </cfRule>
  </conditionalFormatting>
  <conditionalFormatting sqref="C272:C276">
    <cfRule type="containsText" dxfId="442" priority="605" operator="containsText" text="DPR returmed back for non compliance of queries">
      <formula>NOT(ISERROR(SEARCH("DPR returmed back for non compliance of queries",C272)))</formula>
    </cfRule>
    <cfRule type="containsText" dxfId="441" priority="606" operator="containsText" text="DPR not approved">
      <formula>NOT(ISERROR(SEARCH("DPR not approved",C272)))</formula>
    </cfRule>
  </conditionalFormatting>
  <conditionalFormatting sqref="C266:C269 C277:C289">
    <cfRule type="containsText" dxfId="440" priority="619" operator="containsText" text="DPR not submitted">
      <formula>NOT(ISERROR(SEARCH("DPR not submitted",C266)))</formula>
    </cfRule>
    <cfRule type="containsText" dxfId="439" priority="620" operator="containsText" text="Yet to be approved">
      <formula>NOT(ISERROR(SEARCH("Yet to be approved",C266)))</formula>
    </cfRule>
  </conditionalFormatting>
  <conditionalFormatting sqref="C263:C264 C271">
    <cfRule type="containsText" dxfId="438" priority="621" operator="containsText" text="DPR not submitted">
      <formula>NOT(ISERROR(SEARCH("DPR not submitted",C263)))</formula>
    </cfRule>
    <cfRule type="containsText" dxfId="437" priority="622" operator="containsText" text="Yet to be approved">
      <formula>NOT(ISERROR(SEARCH("Yet to be approved",C263)))</formula>
    </cfRule>
  </conditionalFormatting>
  <conditionalFormatting sqref="C262">
    <cfRule type="containsText" dxfId="436" priority="588" operator="containsText" text="DPR not submitted">
      <formula>NOT(ISERROR(SEARCH("DPR not submitted",C262)))</formula>
    </cfRule>
    <cfRule type="containsText" dxfId="435" priority="589" operator="containsText" text="Yet to be approved">
      <formula>NOT(ISERROR(SEARCH("Yet to be approved",C262)))</formula>
    </cfRule>
  </conditionalFormatting>
  <conditionalFormatting sqref="C262">
    <cfRule type="containsText" dxfId="434" priority="587" operator="containsText" text="DPR not approved">
      <formula>NOT(ISERROR(SEARCH("DPR not approved",C262)))</formula>
    </cfRule>
  </conditionalFormatting>
  <conditionalFormatting sqref="C262">
    <cfRule type="containsText" dxfId="433" priority="585" operator="containsText" text="DPR returmed back for non compliance of queries">
      <formula>NOT(ISERROR(SEARCH("DPR returmed back for non compliance of queries",C262)))</formula>
    </cfRule>
    <cfRule type="containsText" dxfId="432" priority="586" operator="containsText" text="DPR not approved">
      <formula>NOT(ISERROR(SEARCH("DPR not approved",C262)))</formula>
    </cfRule>
  </conditionalFormatting>
  <conditionalFormatting sqref="C265">
    <cfRule type="containsText" dxfId="431" priority="583" operator="containsText" text="DPR not submitted">
      <formula>NOT(ISERROR(SEARCH("DPR not submitted",C265)))</formula>
    </cfRule>
    <cfRule type="containsText" dxfId="430" priority="584" operator="containsText" text="Yet to be approved">
      <formula>NOT(ISERROR(SEARCH("Yet to be approved",C265)))</formula>
    </cfRule>
  </conditionalFormatting>
  <conditionalFormatting sqref="C265">
    <cfRule type="containsText" dxfId="429" priority="582" operator="containsText" text="DPR not approved">
      <formula>NOT(ISERROR(SEARCH("DPR not approved",C265)))</formula>
    </cfRule>
  </conditionalFormatting>
  <conditionalFormatting sqref="C265">
    <cfRule type="containsText" dxfId="428" priority="580" operator="containsText" text="DPR returmed back for non compliance of queries">
      <formula>NOT(ISERROR(SEARCH("DPR returmed back for non compliance of queries",C265)))</formula>
    </cfRule>
    <cfRule type="containsText" dxfId="427" priority="581" operator="containsText" text="DPR not approved">
      <formula>NOT(ISERROR(SEARCH("DPR not approved",C265)))</formula>
    </cfRule>
  </conditionalFormatting>
  <conditionalFormatting sqref="O290">
    <cfRule type="cellIs" dxfId="426" priority="579" operator="lessThan">
      <formula>0</formula>
    </cfRule>
  </conditionalFormatting>
  <conditionalFormatting sqref="O293:O294 O357:O384">
    <cfRule type="cellIs" dxfId="425" priority="578" operator="lessThan">
      <formula>0</formula>
    </cfRule>
  </conditionalFormatting>
  <conditionalFormatting sqref="C365">
    <cfRule type="containsText" dxfId="424" priority="551" operator="containsText" text="DPR not submitted">
      <formula>NOT(ISERROR(SEARCH("DPR not submitted",C365)))</formula>
    </cfRule>
    <cfRule type="containsText" dxfId="423" priority="552" operator="containsText" text="Yet to be approved">
      <formula>NOT(ISERROR(SEARCH("Yet to be approved",C365)))</formula>
    </cfRule>
  </conditionalFormatting>
  <conditionalFormatting sqref="C365">
    <cfRule type="containsText" dxfId="422" priority="550" operator="containsText" text="DPR not approved">
      <formula>NOT(ISERROR(SEARCH("DPR not approved",C365)))</formula>
    </cfRule>
  </conditionalFormatting>
  <conditionalFormatting sqref="C365">
    <cfRule type="containsText" dxfId="421" priority="548" operator="containsText" text="DPR returmed back for non compliance of queries">
      <formula>NOT(ISERROR(SEARCH("DPR returmed back for non compliance of queries",C365)))</formula>
    </cfRule>
    <cfRule type="containsText" dxfId="420" priority="549" operator="containsText" text="DPR not approved">
      <formula>NOT(ISERROR(SEARCH("DPR not approved",C365)))</formula>
    </cfRule>
  </conditionalFormatting>
  <conditionalFormatting sqref="C367:C371">
    <cfRule type="containsText" dxfId="419" priority="546" operator="containsText" text="DPR not submitted">
      <formula>NOT(ISERROR(SEARCH("DPR not submitted",C367)))</formula>
    </cfRule>
    <cfRule type="containsText" dxfId="418" priority="547" operator="containsText" text="Yet to be approved">
      <formula>NOT(ISERROR(SEARCH("Yet to be approved",C367)))</formula>
    </cfRule>
  </conditionalFormatting>
  <conditionalFormatting sqref="C367:C371">
    <cfRule type="containsText" dxfId="417" priority="545" operator="containsText" text="DPR not approved">
      <formula>NOT(ISERROR(SEARCH("DPR not approved",C367)))</formula>
    </cfRule>
  </conditionalFormatting>
  <conditionalFormatting sqref="C367:C371">
    <cfRule type="containsText" dxfId="416" priority="543" operator="containsText" text="DPR returmed back for non compliance of queries">
      <formula>NOT(ISERROR(SEARCH("DPR returmed back for non compliance of queries",C367)))</formula>
    </cfRule>
    <cfRule type="containsText" dxfId="415" priority="544" operator="containsText" text="DPR not approved">
      <formula>NOT(ISERROR(SEARCH("DPR not approved",C367)))</formula>
    </cfRule>
  </conditionalFormatting>
  <conditionalFormatting sqref="C361:C364 C372:C384">
    <cfRule type="containsText" dxfId="414" priority="557" operator="containsText" text="DPR not submitted">
      <formula>NOT(ISERROR(SEARCH("DPR not submitted",C361)))</formula>
    </cfRule>
    <cfRule type="containsText" dxfId="413" priority="558" operator="containsText" text="Yet to be approved">
      <formula>NOT(ISERROR(SEARCH("Yet to be approved",C361)))</formula>
    </cfRule>
  </conditionalFormatting>
  <conditionalFormatting sqref="C358:C359 C366">
    <cfRule type="containsText" dxfId="412" priority="559" operator="containsText" text="DPR not submitted">
      <formula>NOT(ISERROR(SEARCH("DPR not submitted",C358)))</formula>
    </cfRule>
    <cfRule type="containsText" dxfId="411" priority="560" operator="containsText" text="Yet to be approved">
      <formula>NOT(ISERROR(SEARCH("Yet to be approved",C358)))</formula>
    </cfRule>
  </conditionalFormatting>
  <conditionalFormatting sqref="C357">
    <cfRule type="containsText" dxfId="410" priority="526" operator="containsText" text="DPR not submitted">
      <formula>NOT(ISERROR(SEARCH("DPR not submitted",C357)))</formula>
    </cfRule>
    <cfRule type="containsText" dxfId="409" priority="527" operator="containsText" text="Yet to be approved">
      <formula>NOT(ISERROR(SEARCH("Yet to be approved",C357)))</formula>
    </cfRule>
  </conditionalFormatting>
  <conditionalFormatting sqref="C357">
    <cfRule type="containsText" dxfId="408" priority="525" operator="containsText" text="DPR not approved">
      <formula>NOT(ISERROR(SEARCH("DPR not approved",C357)))</formula>
    </cfRule>
  </conditionalFormatting>
  <conditionalFormatting sqref="C357">
    <cfRule type="containsText" dxfId="407" priority="523" operator="containsText" text="DPR returmed back for non compliance of queries">
      <formula>NOT(ISERROR(SEARCH("DPR returmed back for non compliance of queries",C357)))</formula>
    </cfRule>
    <cfRule type="containsText" dxfId="406" priority="524" operator="containsText" text="DPR not approved">
      <formula>NOT(ISERROR(SEARCH("DPR not approved",C357)))</formula>
    </cfRule>
  </conditionalFormatting>
  <conditionalFormatting sqref="C360">
    <cfRule type="containsText" dxfId="405" priority="521" operator="containsText" text="DPR not submitted">
      <formula>NOT(ISERROR(SEARCH("DPR not submitted",C360)))</formula>
    </cfRule>
    <cfRule type="containsText" dxfId="404" priority="522" operator="containsText" text="Yet to be approved">
      <formula>NOT(ISERROR(SEARCH("Yet to be approved",C360)))</formula>
    </cfRule>
  </conditionalFormatting>
  <conditionalFormatting sqref="C360">
    <cfRule type="containsText" dxfId="403" priority="520" operator="containsText" text="DPR not approved">
      <formula>NOT(ISERROR(SEARCH("DPR not approved",C360)))</formula>
    </cfRule>
  </conditionalFormatting>
  <conditionalFormatting sqref="C360">
    <cfRule type="containsText" dxfId="402" priority="518" operator="containsText" text="DPR returmed back for non compliance of queries">
      <formula>NOT(ISERROR(SEARCH("DPR returmed back for non compliance of queries",C360)))</formula>
    </cfRule>
    <cfRule type="containsText" dxfId="401" priority="519" operator="containsText" text="DPR not approved">
      <formula>NOT(ISERROR(SEARCH("DPR not approved",C360)))</formula>
    </cfRule>
  </conditionalFormatting>
  <conditionalFormatting sqref="O385">
    <cfRule type="cellIs" dxfId="400" priority="517" operator="lessThan">
      <formula>0</formula>
    </cfRule>
  </conditionalFormatting>
  <conditionalFormatting sqref="O388:O389 O452:O479">
    <cfRule type="cellIs" dxfId="399" priority="516" operator="lessThan">
      <formula>0</formula>
    </cfRule>
  </conditionalFormatting>
  <conditionalFormatting sqref="C460">
    <cfRule type="containsText" dxfId="398" priority="489" operator="containsText" text="DPR not submitted">
      <formula>NOT(ISERROR(SEARCH("DPR not submitted",C460)))</formula>
    </cfRule>
    <cfRule type="containsText" dxfId="397" priority="490" operator="containsText" text="Yet to be approved">
      <formula>NOT(ISERROR(SEARCH("Yet to be approved",C460)))</formula>
    </cfRule>
  </conditionalFormatting>
  <conditionalFormatting sqref="C460">
    <cfRule type="containsText" dxfId="396" priority="488" operator="containsText" text="DPR not approved">
      <formula>NOT(ISERROR(SEARCH("DPR not approved",C460)))</formula>
    </cfRule>
  </conditionalFormatting>
  <conditionalFormatting sqref="C460">
    <cfRule type="containsText" dxfId="395" priority="486" operator="containsText" text="DPR returmed back for non compliance of queries">
      <formula>NOT(ISERROR(SEARCH("DPR returmed back for non compliance of queries",C460)))</formula>
    </cfRule>
    <cfRule type="containsText" dxfId="394" priority="487" operator="containsText" text="DPR not approved">
      <formula>NOT(ISERROR(SEARCH("DPR not approved",C460)))</formula>
    </cfRule>
  </conditionalFormatting>
  <conditionalFormatting sqref="C462:C466">
    <cfRule type="containsText" dxfId="393" priority="484" operator="containsText" text="DPR not submitted">
      <formula>NOT(ISERROR(SEARCH("DPR not submitted",C462)))</formula>
    </cfRule>
    <cfRule type="containsText" dxfId="392" priority="485" operator="containsText" text="Yet to be approved">
      <formula>NOT(ISERROR(SEARCH("Yet to be approved",C462)))</formula>
    </cfRule>
  </conditionalFormatting>
  <conditionalFormatting sqref="C462:C466">
    <cfRule type="containsText" dxfId="391" priority="483" operator="containsText" text="DPR not approved">
      <formula>NOT(ISERROR(SEARCH("DPR not approved",C462)))</formula>
    </cfRule>
  </conditionalFormatting>
  <conditionalFormatting sqref="C462:C466">
    <cfRule type="containsText" dxfId="390" priority="481" operator="containsText" text="DPR returmed back for non compliance of queries">
      <formula>NOT(ISERROR(SEARCH("DPR returmed back for non compliance of queries",C462)))</formula>
    </cfRule>
    <cfRule type="containsText" dxfId="389" priority="482" operator="containsText" text="DPR not approved">
      <formula>NOT(ISERROR(SEARCH("DPR not approved",C462)))</formula>
    </cfRule>
  </conditionalFormatting>
  <conditionalFormatting sqref="C456:C459 C467:C479">
    <cfRule type="containsText" dxfId="388" priority="495" operator="containsText" text="DPR not submitted">
      <formula>NOT(ISERROR(SEARCH("DPR not submitted",C456)))</formula>
    </cfRule>
    <cfRule type="containsText" dxfId="387" priority="496" operator="containsText" text="Yet to be approved">
      <formula>NOT(ISERROR(SEARCH("Yet to be approved",C456)))</formula>
    </cfRule>
  </conditionalFormatting>
  <conditionalFormatting sqref="C453:C454 C461">
    <cfRule type="containsText" dxfId="386" priority="497" operator="containsText" text="DPR not submitted">
      <formula>NOT(ISERROR(SEARCH("DPR not submitted",C453)))</formula>
    </cfRule>
    <cfRule type="containsText" dxfId="385" priority="498" operator="containsText" text="Yet to be approved">
      <formula>NOT(ISERROR(SEARCH("Yet to be approved",C453)))</formula>
    </cfRule>
  </conditionalFormatting>
  <conditionalFormatting sqref="C452">
    <cfRule type="containsText" dxfId="384" priority="464" operator="containsText" text="DPR not submitted">
      <formula>NOT(ISERROR(SEARCH("DPR not submitted",C452)))</formula>
    </cfRule>
    <cfRule type="containsText" dxfId="383" priority="465" operator="containsText" text="Yet to be approved">
      <formula>NOT(ISERROR(SEARCH("Yet to be approved",C452)))</formula>
    </cfRule>
  </conditionalFormatting>
  <conditionalFormatting sqref="C452">
    <cfRule type="containsText" dxfId="382" priority="463" operator="containsText" text="DPR not approved">
      <formula>NOT(ISERROR(SEARCH("DPR not approved",C452)))</formula>
    </cfRule>
  </conditionalFormatting>
  <conditionalFormatting sqref="C452">
    <cfRule type="containsText" dxfId="381" priority="461" operator="containsText" text="DPR returmed back for non compliance of queries">
      <formula>NOT(ISERROR(SEARCH("DPR returmed back for non compliance of queries",C452)))</formula>
    </cfRule>
    <cfRule type="containsText" dxfId="380" priority="462" operator="containsText" text="DPR not approved">
      <formula>NOT(ISERROR(SEARCH("DPR not approved",C452)))</formula>
    </cfRule>
  </conditionalFormatting>
  <conditionalFormatting sqref="C455">
    <cfRule type="containsText" dxfId="379" priority="459" operator="containsText" text="DPR not submitted">
      <formula>NOT(ISERROR(SEARCH("DPR not submitted",C455)))</formula>
    </cfRule>
    <cfRule type="containsText" dxfId="378" priority="460" operator="containsText" text="Yet to be approved">
      <formula>NOT(ISERROR(SEARCH("Yet to be approved",C455)))</formula>
    </cfRule>
  </conditionalFormatting>
  <conditionalFormatting sqref="C455">
    <cfRule type="containsText" dxfId="377" priority="458" operator="containsText" text="DPR not approved">
      <formula>NOT(ISERROR(SEARCH("DPR not approved",C455)))</formula>
    </cfRule>
  </conditionalFormatting>
  <conditionalFormatting sqref="C455">
    <cfRule type="containsText" dxfId="376" priority="456" operator="containsText" text="DPR returmed back for non compliance of queries">
      <formula>NOT(ISERROR(SEARCH("DPR returmed back for non compliance of queries",C455)))</formula>
    </cfRule>
    <cfRule type="containsText" dxfId="375" priority="457" operator="containsText" text="DPR not approved">
      <formula>NOT(ISERROR(SEARCH("DPR not approved",C455)))</formula>
    </cfRule>
  </conditionalFormatting>
  <conditionalFormatting sqref="O480">
    <cfRule type="cellIs" dxfId="374" priority="455" operator="lessThan">
      <formula>0</formula>
    </cfRule>
  </conditionalFormatting>
  <conditionalFormatting sqref="O483:O484 O547:O574">
    <cfRule type="cellIs" dxfId="373" priority="454" operator="lessThan">
      <formula>0</formula>
    </cfRule>
  </conditionalFormatting>
  <conditionalFormatting sqref="C555">
    <cfRule type="containsText" dxfId="372" priority="427" operator="containsText" text="DPR not submitted">
      <formula>NOT(ISERROR(SEARCH("DPR not submitted",C555)))</formula>
    </cfRule>
    <cfRule type="containsText" dxfId="371" priority="428" operator="containsText" text="Yet to be approved">
      <formula>NOT(ISERROR(SEARCH("Yet to be approved",C555)))</formula>
    </cfRule>
  </conditionalFormatting>
  <conditionalFormatting sqref="C555">
    <cfRule type="containsText" dxfId="370" priority="426" operator="containsText" text="DPR not approved">
      <formula>NOT(ISERROR(SEARCH("DPR not approved",C555)))</formula>
    </cfRule>
  </conditionalFormatting>
  <conditionalFormatting sqref="C555">
    <cfRule type="containsText" dxfId="369" priority="424" operator="containsText" text="DPR returmed back for non compliance of queries">
      <formula>NOT(ISERROR(SEARCH("DPR returmed back for non compliance of queries",C555)))</formula>
    </cfRule>
    <cfRule type="containsText" dxfId="368" priority="425" operator="containsText" text="DPR not approved">
      <formula>NOT(ISERROR(SEARCH("DPR not approved",C555)))</formula>
    </cfRule>
  </conditionalFormatting>
  <conditionalFormatting sqref="C557:C561">
    <cfRule type="containsText" dxfId="367" priority="422" operator="containsText" text="DPR not submitted">
      <formula>NOT(ISERROR(SEARCH("DPR not submitted",C557)))</formula>
    </cfRule>
    <cfRule type="containsText" dxfId="366" priority="423" operator="containsText" text="Yet to be approved">
      <formula>NOT(ISERROR(SEARCH("Yet to be approved",C557)))</formula>
    </cfRule>
  </conditionalFormatting>
  <conditionalFormatting sqref="C557:C561">
    <cfRule type="containsText" dxfId="365" priority="421" operator="containsText" text="DPR not approved">
      <formula>NOT(ISERROR(SEARCH("DPR not approved",C557)))</formula>
    </cfRule>
  </conditionalFormatting>
  <conditionalFormatting sqref="C557:C561">
    <cfRule type="containsText" dxfId="364" priority="419" operator="containsText" text="DPR returmed back for non compliance of queries">
      <formula>NOT(ISERROR(SEARCH("DPR returmed back for non compliance of queries",C557)))</formula>
    </cfRule>
    <cfRule type="containsText" dxfId="363" priority="420" operator="containsText" text="DPR not approved">
      <formula>NOT(ISERROR(SEARCH("DPR not approved",C557)))</formula>
    </cfRule>
  </conditionalFormatting>
  <conditionalFormatting sqref="C551:C554 C562:C574">
    <cfRule type="containsText" dxfId="362" priority="433" operator="containsText" text="DPR not submitted">
      <formula>NOT(ISERROR(SEARCH("DPR not submitted",C551)))</formula>
    </cfRule>
    <cfRule type="containsText" dxfId="361" priority="434" operator="containsText" text="Yet to be approved">
      <formula>NOT(ISERROR(SEARCH("Yet to be approved",C551)))</formula>
    </cfRule>
  </conditionalFormatting>
  <conditionalFormatting sqref="C548:C549 C556">
    <cfRule type="containsText" dxfId="360" priority="435" operator="containsText" text="DPR not submitted">
      <formula>NOT(ISERROR(SEARCH("DPR not submitted",C548)))</formula>
    </cfRule>
    <cfRule type="containsText" dxfId="359" priority="436" operator="containsText" text="Yet to be approved">
      <formula>NOT(ISERROR(SEARCH("Yet to be approved",C548)))</formula>
    </cfRule>
  </conditionalFormatting>
  <conditionalFormatting sqref="C547">
    <cfRule type="containsText" dxfId="358" priority="402" operator="containsText" text="DPR not submitted">
      <formula>NOT(ISERROR(SEARCH("DPR not submitted",C547)))</formula>
    </cfRule>
    <cfRule type="containsText" dxfId="357" priority="403" operator="containsText" text="Yet to be approved">
      <formula>NOT(ISERROR(SEARCH("Yet to be approved",C547)))</formula>
    </cfRule>
  </conditionalFormatting>
  <conditionalFormatting sqref="C547">
    <cfRule type="containsText" dxfId="356" priority="401" operator="containsText" text="DPR not approved">
      <formula>NOT(ISERROR(SEARCH("DPR not approved",C547)))</formula>
    </cfRule>
  </conditionalFormatting>
  <conditionalFormatting sqref="C547">
    <cfRule type="containsText" dxfId="355" priority="399" operator="containsText" text="DPR returmed back for non compliance of queries">
      <formula>NOT(ISERROR(SEARCH("DPR returmed back for non compliance of queries",C547)))</formula>
    </cfRule>
    <cfRule type="containsText" dxfId="354" priority="400" operator="containsText" text="DPR not approved">
      <formula>NOT(ISERROR(SEARCH("DPR not approved",C547)))</formula>
    </cfRule>
  </conditionalFormatting>
  <conditionalFormatting sqref="C550">
    <cfRule type="containsText" dxfId="353" priority="397" operator="containsText" text="DPR not submitted">
      <formula>NOT(ISERROR(SEARCH("DPR not submitted",C550)))</formula>
    </cfRule>
    <cfRule type="containsText" dxfId="352" priority="398" operator="containsText" text="Yet to be approved">
      <formula>NOT(ISERROR(SEARCH("Yet to be approved",C550)))</formula>
    </cfRule>
  </conditionalFormatting>
  <conditionalFormatting sqref="C550">
    <cfRule type="containsText" dxfId="351" priority="396" operator="containsText" text="DPR not approved">
      <formula>NOT(ISERROR(SEARCH("DPR not approved",C550)))</formula>
    </cfRule>
  </conditionalFormatting>
  <conditionalFormatting sqref="C550">
    <cfRule type="containsText" dxfId="350" priority="394" operator="containsText" text="DPR returmed back for non compliance of queries">
      <formula>NOT(ISERROR(SEARCH("DPR returmed back for non compliance of queries",C550)))</formula>
    </cfRule>
    <cfRule type="containsText" dxfId="349" priority="395" operator="containsText" text="DPR not approved">
      <formula>NOT(ISERROR(SEARCH("DPR not approved",C550)))</formula>
    </cfRule>
  </conditionalFormatting>
  <conditionalFormatting sqref="O575">
    <cfRule type="cellIs" dxfId="348" priority="393" operator="lessThan">
      <formula>0</formula>
    </cfRule>
  </conditionalFormatting>
  <conditionalFormatting sqref="O577">
    <cfRule type="cellIs" dxfId="347" priority="392" operator="lessThan">
      <formula>0</formula>
    </cfRule>
  </conditionalFormatting>
  <conditionalFormatting sqref="O578:O579 O642:O669">
    <cfRule type="cellIs" dxfId="346" priority="391" operator="lessThan">
      <formula>0</formula>
    </cfRule>
  </conditionalFormatting>
  <conditionalFormatting sqref="C650">
    <cfRule type="containsText" dxfId="345" priority="364" operator="containsText" text="DPR not submitted">
      <formula>NOT(ISERROR(SEARCH("DPR not submitted",C650)))</formula>
    </cfRule>
    <cfRule type="containsText" dxfId="344" priority="365" operator="containsText" text="Yet to be approved">
      <formula>NOT(ISERROR(SEARCH("Yet to be approved",C650)))</formula>
    </cfRule>
  </conditionalFormatting>
  <conditionalFormatting sqref="C650">
    <cfRule type="containsText" dxfId="343" priority="363" operator="containsText" text="DPR not approved">
      <formula>NOT(ISERROR(SEARCH("DPR not approved",C650)))</formula>
    </cfRule>
  </conditionalFormatting>
  <conditionalFormatting sqref="C650">
    <cfRule type="containsText" dxfId="342" priority="361" operator="containsText" text="DPR returmed back for non compliance of queries">
      <formula>NOT(ISERROR(SEARCH("DPR returmed back for non compliance of queries",C650)))</formula>
    </cfRule>
    <cfRule type="containsText" dxfId="341" priority="362" operator="containsText" text="DPR not approved">
      <formula>NOT(ISERROR(SEARCH("DPR not approved",C650)))</formula>
    </cfRule>
  </conditionalFormatting>
  <conditionalFormatting sqref="C652:C656">
    <cfRule type="containsText" dxfId="340" priority="359" operator="containsText" text="DPR not submitted">
      <formula>NOT(ISERROR(SEARCH("DPR not submitted",C652)))</formula>
    </cfRule>
    <cfRule type="containsText" dxfId="339" priority="360" operator="containsText" text="Yet to be approved">
      <formula>NOT(ISERROR(SEARCH("Yet to be approved",C652)))</formula>
    </cfRule>
  </conditionalFormatting>
  <conditionalFormatting sqref="C652:C656">
    <cfRule type="containsText" dxfId="338" priority="358" operator="containsText" text="DPR not approved">
      <formula>NOT(ISERROR(SEARCH("DPR not approved",C652)))</formula>
    </cfRule>
  </conditionalFormatting>
  <conditionalFormatting sqref="C652:C656">
    <cfRule type="containsText" dxfId="337" priority="356" operator="containsText" text="DPR returmed back for non compliance of queries">
      <formula>NOT(ISERROR(SEARCH("DPR returmed back for non compliance of queries",C652)))</formula>
    </cfRule>
    <cfRule type="containsText" dxfId="336" priority="357" operator="containsText" text="DPR not approved">
      <formula>NOT(ISERROR(SEARCH("DPR not approved",C652)))</formula>
    </cfRule>
  </conditionalFormatting>
  <conditionalFormatting sqref="C646:C649 C657:C669">
    <cfRule type="containsText" dxfId="335" priority="370" operator="containsText" text="DPR not submitted">
      <formula>NOT(ISERROR(SEARCH("DPR not submitted",C646)))</formula>
    </cfRule>
    <cfRule type="containsText" dxfId="334" priority="371" operator="containsText" text="Yet to be approved">
      <formula>NOT(ISERROR(SEARCH("Yet to be approved",C646)))</formula>
    </cfRule>
  </conditionalFormatting>
  <conditionalFormatting sqref="C643:C644 C651">
    <cfRule type="containsText" dxfId="333" priority="372" operator="containsText" text="DPR not submitted">
      <formula>NOT(ISERROR(SEARCH("DPR not submitted",C643)))</formula>
    </cfRule>
    <cfRule type="containsText" dxfId="332" priority="373" operator="containsText" text="Yet to be approved">
      <formula>NOT(ISERROR(SEARCH("Yet to be approved",C643)))</formula>
    </cfRule>
  </conditionalFormatting>
  <conditionalFormatting sqref="C642">
    <cfRule type="containsText" dxfId="331" priority="339" operator="containsText" text="DPR not submitted">
      <formula>NOT(ISERROR(SEARCH("DPR not submitted",C642)))</formula>
    </cfRule>
    <cfRule type="containsText" dxfId="330" priority="340" operator="containsText" text="Yet to be approved">
      <formula>NOT(ISERROR(SEARCH("Yet to be approved",C642)))</formula>
    </cfRule>
  </conditionalFormatting>
  <conditionalFormatting sqref="C642">
    <cfRule type="containsText" dxfId="329" priority="338" operator="containsText" text="DPR not approved">
      <formula>NOT(ISERROR(SEARCH("DPR not approved",C642)))</formula>
    </cfRule>
  </conditionalFormatting>
  <conditionalFormatting sqref="C642">
    <cfRule type="containsText" dxfId="328" priority="336" operator="containsText" text="DPR returmed back for non compliance of queries">
      <formula>NOT(ISERROR(SEARCH("DPR returmed back for non compliance of queries",C642)))</formula>
    </cfRule>
    <cfRule type="containsText" dxfId="327" priority="337" operator="containsText" text="DPR not approved">
      <formula>NOT(ISERROR(SEARCH("DPR not approved",C642)))</formula>
    </cfRule>
  </conditionalFormatting>
  <conditionalFormatting sqref="C645">
    <cfRule type="containsText" dxfId="326" priority="334" operator="containsText" text="DPR not submitted">
      <formula>NOT(ISERROR(SEARCH("DPR not submitted",C645)))</formula>
    </cfRule>
    <cfRule type="containsText" dxfId="325" priority="335" operator="containsText" text="Yet to be approved">
      <formula>NOT(ISERROR(SEARCH("Yet to be approved",C645)))</formula>
    </cfRule>
  </conditionalFormatting>
  <conditionalFormatting sqref="C645">
    <cfRule type="containsText" dxfId="324" priority="333" operator="containsText" text="DPR not approved">
      <formula>NOT(ISERROR(SEARCH("DPR not approved",C645)))</formula>
    </cfRule>
  </conditionalFormatting>
  <conditionalFormatting sqref="C645">
    <cfRule type="containsText" dxfId="323" priority="331" operator="containsText" text="DPR returmed back for non compliance of queries">
      <formula>NOT(ISERROR(SEARCH("DPR returmed back for non compliance of queries",C645)))</formula>
    </cfRule>
    <cfRule type="containsText" dxfId="322" priority="332" operator="containsText" text="DPR not approved">
      <formula>NOT(ISERROR(SEARCH("DPR not approved",C645)))</formula>
    </cfRule>
  </conditionalFormatting>
  <conditionalFormatting sqref="O670">
    <cfRule type="cellIs" dxfId="321" priority="330" operator="lessThan">
      <formula>0</formula>
    </cfRule>
  </conditionalFormatting>
  <conditionalFormatting sqref="O672">
    <cfRule type="cellIs" dxfId="320" priority="329" operator="lessThan">
      <formula>0</formula>
    </cfRule>
  </conditionalFormatting>
  <conditionalFormatting sqref="O673:O674 O737:O764">
    <cfRule type="cellIs" dxfId="319" priority="328" operator="lessThan">
      <formula>0</formula>
    </cfRule>
  </conditionalFormatting>
  <conditionalFormatting sqref="C745">
    <cfRule type="containsText" dxfId="318" priority="301" operator="containsText" text="DPR not submitted">
      <formula>NOT(ISERROR(SEARCH("DPR not submitted",C745)))</formula>
    </cfRule>
    <cfRule type="containsText" dxfId="317" priority="302" operator="containsText" text="Yet to be approved">
      <formula>NOT(ISERROR(SEARCH("Yet to be approved",C745)))</formula>
    </cfRule>
  </conditionalFormatting>
  <conditionalFormatting sqref="C745">
    <cfRule type="containsText" dxfId="316" priority="300" operator="containsText" text="DPR not approved">
      <formula>NOT(ISERROR(SEARCH("DPR not approved",C745)))</formula>
    </cfRule>
  </conditionalFormatting>
  <conditionalFormatting sqref="C745">
    <cfRule type="containsText" dxfId="315" priority="298" operator="containsText" text="DPR returmed back for non compliance of queries">
      <formula>NOT(ISERROR(SEARCH("DPR returmed back for non compliance of queries",C745)))</formula>
    </cfRule>
    <cfRule type="containsText" dxfId="314" priority="299" operator="containsText" text="DPR not approved">
      <formula>NOT(ISERROR(SEARCH("DPR not approved",C745)))</formula>
    </cfRule>
  </conditionalFormatting>
  <conditionalFormatting sqref="C747:C751">
    <cfRule type="containsText" dxfId="313" priority="296" operator="containsText" text="DPR not submitted">
      <formula>NOT(ISERROR(SEARCH("DPR not submitted",C747)))</formula>
    </cfRule>
    <cfRule type="containsText" dxfId="312" priority="297" operator="containsText" text="Yet to be approved">
      <formula>NOT(ISERROR(SEARCH("Yet to be approved",C747)))</formula>
    </cfRule>
  </conditionalFormatting>
  <conditionalFormatting sqref="C747:C751">
    <cfRule type="containsText" dxfId="311" priority="295" operator="containsText" text="DPR not approved">
      <formula>NOT(ISERROR(SEARCH("DPR not approved",C747)))</formula>
    </cfRule>
  </conditionalFormatting>
  <conditionalFormatting sqref="C747:C751">
    <cfRule type="containsText" dxfId="310" priority="293" operator="containsText" text="DPR returmed back for non compliance of queries">
      <formula>NOT(ISERROR(SEARCH("DPR returmed back for non compliance of queries",C747)))</formula>
    </cfRule>
    <cfRule type="containsText" dxfId="309" priority="294" operator="containsText" text="DPR not approved">
      <formula>NOT(ISERROR(SEARCH("DPR not approved",C747)))</formula>
    </cfRule>
  </conditionalFormatting>
  <conditionalFormatting sqref="C741:C744 C752:C764">
    <cfRule type="containsText" dxfId="308" priority="307" operator="containsText" text="DPR not submitted">
      <formula>NOT(ISERROR(SEARCH("DPR not submitted",C741)))</formula>
    </cfRule>
    <cfRule type="containsText" dxfId="307" priority="308" operator="containsText" text="Yet to be approved">
      <formula>NOT(ISERROR(SEARCH("Yet to be approved",C741)))</formula>
    </cfRule>
  </conditionalFormatting>
  <conditionalFormatting sqref="C738:C739 C746">
    <cfRule type="containsText" dxfId="306" priority="309" operator="containsText" text="DPR not submitted">
      <formula>NOT(ISERROR(SEARCH("DPR not submitted",C738)))</formula>
    </cfRule>
    <cfRule type="containsText" dxfId="305" priority="310" operator="containsText" text="Yet to be approved">
      <formula>NOT(ISERROR(SEARCH("Yet to be approved",C738)))</formula>
    </cfRule>
  </conditionalFormatting>
  <conditionalFormatting sqref="C737">
    <cfRule type="containsText" dxfId="304" priority="276" operator="containsText" text="DPR not submitted">
      <formula>NOT(ISERROR(SEARCH("DPR not submitted",C737)))</formula>
    </cfRule>
    <cfRule type="containsText" dxfId="303" priority="277" operator="containsText" text="Yet to be approved">
      <formula>NOT(ISERROR(SEARCH("Yet to be approved",C737)))</formula>
    </cfRule>
  </conditionalFormatting>
  <conditionalFormatting sqref="C737">
    <cfRule type="containsText" dxfId="302" priority="275" operator="containsText" text="DPR not approved">
      <formula>NOT(ISERROR(SEARCH("DPR not approved",C737)))</formula>
    </cfRule>
  </conditionalFormatting>
  <conditionalFormatting sqref="C737">
    <cfRule type="containsText" dxfId="301" priority="273" operator="containsText" text="DPR returmed back for non compliance of queries">
      <formula>NOT(ISERROR(SEARCH("DPR returmed back for non compliance of queries",C737)))</formula>
    </cfRule>
    <cfRule type="containsText" dxfId="300" priority="274" operator="containsText" text="DPR not approved">
      <formula>NOT(ISERROR(SEARCH("DPR not approved",C737)))</formula>
    </cfRule>
  </conditionalFormatting>
  <conditionalFormatting sqref="C740">
    <cfRule type="containsText" dxfId="299" priority="271" operator="containsText" text="DPR not submitted">
      <formula>NOT(ISERROR(SEARCH("DPR not submitted",C740)))</formula>
    </cfRule>
    <cfRule type="containsText" dxfId="298" priority="272" operator="containsText" text="Yet to be approved">
      <formula>NOT(ISERROR(SEARCH("Yet to be approved",C740)))</formula>
    </cfRule>
  </conditionalFormatting>
  <conditionalFormatting sqref="C740">
    <cfRule type="containsText" dxfId="297" priority="270" operator="containsText" text="DPR not approved">
      <formula>NOT(ISERROR(SEARCH("DPR not approved",C740)))</formula>
    </cfRule>
  </conditionalFormatting>
  <conditionalFormatting sqref="C740">
    <cfRule type="containsText" dxfId="296" priority="268" operator="containsText" text="DPR returmed back for non compliance of queries">
      <formula>NOT(ISERROR(SEARCH("DPR returmed back for non compliance of queries",C740)))</formula>
    </cfRule>
    <cfRule type="containsText" dxfId="295" priority="269" operator="containsText" text="DPR not approved">
      <formula>NOT(ISERROR(SEARCH("DPR not approved",C740)))</formula>
    </cfRule>
  </conditionalFormatting>
  <conditionalFormatting sqref="O765">
    <cfRule type="cellIs" dxfId="294" priority="267" operator="lessThan">
      <formula>0</formula>
    </cfRule>
  </conditionalFormatting>
  <conditionalFormatting sqref="C135:C137">
    <cfRule type="containsText" dxfId="293" priority="246" operator="containsText" text="DPR not submitted">
      <formula>NOT(ISERROR(SEARCH("DPR not submitted",C135)))</formula>
    </cfRule>
    <cfRule type="containsText" dxfId="292" priority="247" operator="containsText" text="Yet to be approved">
      <formula>NOT(ISERROR(SEARCH("Yet to be approved",C135)))</formula>
    </cfRule>
  </conditionalFormatting>
  <conditionalFormatting sqref="C139:C143">
    <cfRule type="containsText" dxfId="291" priority="244" operator="containsText" text="DPR not submitted">
      <formula>NOT(ISERROR(SEARCH("DPR not submitted",C139)))</formula>
    </cfRule>
    <cfRule type="containsText" dxfId="290" priority="245" operator="containsText" text="Yet to be approved">
      <formula>NOT(ISERROR(SEARCH("Yet to be approved",C139)))</formula>
    </cfRule>
  </conditionalFormatting>
  <conditionalFormatting sqref="C162 C111:C118 C120:C133 C145:C160">
    <cfRule type="containsText" dxfId="289" priority="265" operator="containsText" text="DPR not submitted">
      <formula>NOT(ISERROR(SEARCH("DPR not submitted",C111)))</formula>
    </cfRule>
    <cfRule type="containsText" dxfId="288" priority="266" operator="containsText" text="Yet to be approved">
      <formula>NOT(ISERROR(SEARCH("Yet to be approved",C111)))</formula>
    </cfRule>
  </conditionalFormatting>
  <conditionalFormatting sqref="C156">
    <cfRule type="containsText" dxfId="287" priority="264" operator="containsText" text="DPR not approved">
      <formula>NOT(ISERROR(SEARCH("DPR not approved",C156)))</formula>
    </cfRule>
  </conditionalFormatting>
  <conditionalFormatting sqref="C156">
    <cfRule type="containsText" dxfId="286" priority="262" operator="containsText" text="DPR returmed back for non compliance of queries">
      <formula>NOT(ISERROR(SEARCH("DPR returmed back for non compliance of queries",C156)))</formula>
    </cfRule>
    <cfRule type="containsText" dxfId="285" priority="263" operator="containsText" text="DPR not approved">
      <formula>NOT(ISERROR(SEARCH("DPR not approved",C156)))</formula>
    </cfRule>
  </conditionalFormatting>
  <conditionalFormatting sqref="C105">
    <cfRule type="containsText" dxfId="284" priority="260" operator="containsText" text="DPR not submitted">
      <formula>NOT(ISERROR(SEARCH("DPR not submitted",C105)))</formula>
    </cfRule>
    <cfRule type="containsText" dxfId="283" priority="261" operator="containsText" text="Yet to be approved">
      <formula>NOT(ISERROR(SEARCH("Yet to be approved",C105)))</formula>
    </cfRule>
  </conditionalFormatting>
  <conditionalFormatting sqref="C110">
    <cfRule type="containsText" dxfId="282" priority="258" operator="containsText" text="DPR not submitted">
      <formula>NOT(ISERROR(SEARCH("DPR not submitted",C110)))</formula>
    </cfRule>
    <cfRule type="containsText" dxfId="281" priority="259" operator="containsText" text="Yet to be approved">
      <formula>NOT(ISERROR(SEARCH("Yet to be approved",C110)))</formula>
    </cfRule>
  </conditionalFormatting>
  <conditionalFormatting sqref="C119">
    <cfRule type="containsText" dxfId="280" priority="256" operator="containsText" text="DPR not submitted">
      <formula>NOT(ISERROR(SEARCH("DPR not submitted",C119)))</formula>
    </cfRule>
    <cfRule type="containsText" dxfId="279" priority="257" operator="containsText" text="Yet to be approved">
      <formula>NOT(ISERROR(SEARCH("Yet to be approved",C119)))</formula>
    </cfRule>
  </conditionalFormatting>
  <conditionalFormatting sqref="C134">
    <cfRule type="containsText" dxfId="278" priority="254" operator="containsText" text="DPR not submitted">
      <formula>NOT(ISERROR(SEARCH("DPR not submitted",C134)))</formula>
    </cfRule>
    <cfRule type="containsText" dxfId="277" priority="255" operator="containsText" text="Yet to be approved">
      <formula>NOT(ISERROR(SEARCH("Yet to be approved",C134)))</formula>
    </cfRule>
  </conditionalFormatting>
  <conditionalFormatting sqref="C138">
    <cfRule type="containsText" dxfId="276" priority="252" operator="containsText" text="DPR not submitted">
      <formula>NOT(ISERROR(SEARCH("DPR not submitted",C138)))</formula>
    </cfRule>
    <cfRule type="containsText" dxfId="275" priority="253" operator="containsText" text="Yet to be approved">
      <formula>NOT(ISERROR(SEARCH("Yet to be approved",C138)))</formula>
    </cfRule>
  </conditionalFormatting>
  <conditionalFormatting sqref="C144">
    <cfRule type="containsText" dxfId="274" priority="250" operator="containsText" text="DPR not submitted">
      <formula>NOT(ISERROR(SEARCH("DPR not submitted",C144)))</formula>
    </cfRule>
    <cfRule type="containsText" dxfId="273" priority="251" operator="containsText" text="Yet to be approved">
      <formula>NOT(ISERROR(SEARCH("Yet to be approved",C144)))</formula>
    </cfRule>
  </conditionalFormatting>
  <conditionalFormatting sqref="C164 C166">
    <cfRule type="containsText" dxfId="272" priority="248" operator="containsText" text="DPR not submitted">
      <formula>NOT(ISERROR(SEARCH("DPR not submitted",C164)))</formula>
    </cfRule>
    <cfRule type="containsText" dxfId="271" priority="249" operator="containsText" text="Yet to be approved">
      <formula>NOT(ISERROR(SEARCH("Yet to be approved",C164)))</formula>
    </cfRule>
  </conditionalFormatting>
  <conditionalFormatting sqref="C161">
    <cfRule type="containsText" dxfId="270" priority="242" operator="containsText" text="DPR not submitted">
      <formula>NOT(ISERROR(SEARCH("DPR not submitted",C161)))</formula>
    </cfRule>
    <cfRule type="containsText" dxfId="269" priority="243" operator="containsText" text="Yet to be approved">
      <formula>NOT(ISERROR(SEARCH("Yet to be approved",C161)))</formula>
    </cfRule>
  </conditionalFormatting>
  <conditionalFormatting sqref="C161">
    <cfRule type="containsText" dxfId="268" priority="241" operator="containsText" text="DPR not approved">
      <formula>NOT(ISERROR(SEARCH("DPR not approved",C161)))</formula>
    </cfRule>
  </conditionalFormatting>
  <conditionalFormatting sqref="C161">
    <cfRule type="containsText" dxfId="267" priority="239" operator="containsText" text="DPR returmed back for non compliance of queries">
      <formula>NOT(ISERROR(SEARCH("DPR returmed back for non compliance of queries",C161)))</formula>
    </cfRule>
    <cfRule type="containsText" dxfId="266" priority="240" operator="containsText" text="DPR not approved">
      <formula>NOT(ISERROR(SEARCH("DPR not approved",C161)))</formula>
    </cfRule>
  </conditionalFormatting>
  <conditionalFormatting sqref="C163">
    <cfRule type="containsText" dxfId="265" priority="237" operator="containsText" text="DPR not submitted">
      <formula>NOT(ISERROR(SEARCH("DPR not submitted",C163)))</formula>
    </cfRule>
    <cfRule type="containsText" dxfId="264" priority="238" operator="containsText" text="Yet to be approved">
      <formula>NOT(ISERROR(SEARCH("Yet to be approved",C163)))</formula>
    </cfRule>
  </conditionalFormatting>
  <conditionalFormatting sqref="C163">
    <cfRule type="containsText" dxfId="263" priority="236" operator="containsText" text="DPR not approved">
      <formula>NOT(ISERROR(SEARCH("DPR not approved",C163)))</formula>
    </cfRule>
  </conditionalFormatting>
  <conditionalFormatting sqref="C163">
    <cfRule type="containsText" dxfId="262" priority="234" operator="containsText" text="DPR returmed back for non compliance of queries">
      <formula>NOT(ISERROR(SEARCH("DPR returmed back for non compliance of queries",C163)))</formula>
    </cfRule>
    <cfRule type="containsText" dxfId="261" priority="235" operator="containsText" text="DPR not approved">
      <formula>NOT(ISERROR(SEARCH("DPR not approved",C163)))</formula>
    </cfRule>
  </conditionalFormatting>
  <conditionalFormatting sqref="C165">
    <cfRule type="containsText" dxfId="260" priority="232" operator="containsText" text="DPR not submitted">
      <formula>NOT(ISERROR(SEARCH("DPR not submitted",C165)))</formula>
    </cfRule>
    <cfRule type="containsText" dxfId="259" priority="233" operator="containsText" text="Yet to be approved">
      <formula>NOT(ISERROR(SEARCH("Yet to be approved",C165)))</formula>
    </cfRule>
  </conditionalFormatting>
  <conditionalFormatting sqref="C165">
    <cfRule type="containsText" dxfId="258" priority="231" operator="containsText" text="DPR not approved">
      <formula>NOT(ISERROR(SEARCH("DPR not approved",C165)))</formula>
    </cfRule>
  </conditionalFormatting>
  <conditionalFormatting sqref="C165">
    <cfRule type="containsText" dxfId="257" priority="229" operator="containsText" text="DPR returmed back for non compliance of queries">
      <formula>NOT(ISERROR(SEARCH("DPR returmed back for non compliance of queries",C165)))</formula>
    </cfRule>
    <cfRule type="containsText" dxfId="256" priority="230" operator="containsText" text="DPR not approved">
      <formula>NOT(ISERROR(SEARCH("DPR not approved",C165)))</formula>
    </cfRule>
  </conditionalFormatting>
  <conditionalFormatting sqref="C230:C232">
    <cfRule type="containsText" dxfId="255" priority="208" operator="containsText" text="DPR not submitted">
      <formula>NOT(ISERROR(SEARCH("DPR not submitted",C230)))</formula>
    </cfRule>
    <cfRule type="containsText" dxfId="254" priority="209" operator="containsText" text="Yet to be approved">
      <formula>NOT(ISERROR(SEARCH("Yet to be approved",C230)))</formula>
    </cfRule>
  </conditionalFormatting>
  <conditionalFormatting sqref="C234:C238">
    <cfRule type="containsText" dxfId="253" priority="206" operator="containsText" text="DPR not submitted">
      <formula>NOT(ISERROR(SEARCH("DPR not submitted",C234)))</formula>
    </cfRule>
    <cfRule type="containsText" dxfId="252" priority="207" operator="containsText" text="Yet to be approved">
      <formula>NOT(ISERROR(SEARCH("Yet to be approved",C234)))</formula>
    </cfRule>
  </conditionalFormatting>
  <conditionalFormatting sqref="C257 C206:C213 C215:C228 C240:C255">
    <cfRule type="containsText" dxfId="251" priority="227" operator="containsText" text="DPR not submitted">
      <formula>NOT(ISERROR(SEARCH("DPR not submitted",C206)))</formula>
    </cfRule>
    <cfRule type="containsText" dxfId="250" priority="228" operator="containsText" text="Yet to be approved">
      <formula>NOT(ISERROR(SEARCH("Yet to be approved",C206)))</formula>
    </cfRule>
  </conditionalFormatting>
  <conditionalFormatting sqref="C251">
    <cfRule type="containsText" dxfId="249" priority="226" operator="containsText" text="DPR not approved">
      <formula>NOT(ISERROR(SEARCH("DPR not approved",C251)))</formula>
    </cfRule>
  </conditionalFormatting>
  <conditionalFormatting sqref="C251">
    <cfRule type="containsText" dxfId="248" priority="224" operator="containsText" text="DPR returmed back for non compliance of queries">
      <formula>NOT(ISERROR(SEARCH("DPR returmed back for non compliance of queries",C251)))</formula>
    </cfRule>
    <cfRule type="containsText" dxfId="247" priority="225" operator="containsText" text="DPR not approved">
      <formula>NOT(ISERROR(SEARCH("DPR not approved",C251)))</formula>
    </cfRule>
  </conditionalFormatting>
  <conditionalFormatting sqref="C200">
    <cfRule type="containsText" dxfId="246" priority="222" operator="containsText" text="DPR not submitted">
      <formula>NOT(ISERROR(SEARCH("DPR not submitted",C200)))</formula>
    </cfRule>
    <cfRule type="containsText" dxfId="245" priority="223" operator="containsText" text="Yet to be approved">
      <formula>NOT(ISERROR(SEARCH("Yet to be approved",C200)))</formula>
    </cfRule>
  </conditionalFormatting>
  <conditionalFormatting sqref="C205">
    <cfRule type="containsText" dxfId="244" priority="220" operator="containsText" text="DPR not submitted">
      <formula>NOT(ISERROR(SEARCH("DPR not submitted",C205)))</formula>
    </cfRule>
    <cfRule type="containsText" dxfId="243" priority="221" operator="containsText" text="Yet to be approved">
      <formula>NOT(ISERROR(SEARCH("Yet to be approved",C205)))</formula>
    </cfRule>
  </conditionalFormatting>
  <conditionalFormatting sqref="C214">
    <cfRule type="containsText" dxfId="242" priority="218" operator="containsText" text="DPR not submitted">
      <formula>NOT(ISERROR(SEARCH("DPR not submitted",C214)))</formula>
    </cfRule>
    <cfRule type="containsText" dxfId="241" priority="219" operator="containsText" text="Yet to be approved">
      <formula>NOT(ISERROR(SEARCH("Yet to be approved",C214)))</formula>
    </cfRule>
  </conditionalFormatting>
  <conditionalFormatting sqref="C229">
    <cfRule type="containsText" dxfId="240" priority="216" operator="containsText" text="DPR not submitted">
      <formula>NOT(ISERROR(SEARCH("DPR not submitted",C229)))</formula>
    </cfRule>
    <cfRule type="containsText" dxfId="239" priority="217" operator="containsText" text="Yet to be approved">
      <formula>NOT(ISERROR(SEARCH("Yet to be approved",C229)))</formula>
    </cfRule>
  </conditionalFormatting>
  <conditionalFormatting sqref="C233">
    <cfRule type="containsText" dxfId="238" priority="214" operator="containsText" text="DPR not submitted">
      <formula>NOT(ISERROR(SEARCH("DPR not submitted",C233)))</formula>
    </cfRule>
    <cfRule type="containsText" dxfId="237" priority="215" operator="containsText" text="Yet to be approved">
      <formula>NOT(ISERROR(SEARCH("Yet to be approved",C233)))</formula>
    </cfRule>
  </conditionalFormatting>
  <conditionalFormatting sqref="C239">
    <cfRule type="containsText" dxfId="236" priority="212" operator="containsText" text="DPR not submitted">
      <formula>NOT(ISERROR(SEARCH("DPR not submitted",C239)))</formula>
    </cfRule>
    <cfRule type="containsText" dxfId="235" priority="213" operator="containsText" text="Yet to be approved">
      <formula>NOT(ISERROR(SEARCH("Yet to be approved",C239)))</formula>
    </cfRule>
  </conditionalFormatting>
  <conditionalFormatting sqref="C259 C261">
    <cfRule type="containsText" dxfId="234" priority="210" operator="containsText" text="DPR not submitted">
      <formula>NOT(ISERROR(SEARCH("DPR not submitted",C259)))</formula>
    </cfRule>
    <cfRule type="containsText" dxfId="233" priority="211" operator="containsText" text="Yet to be approved">
      <formula>NOT(ISERROR(SEARCH("Yet to be approved",C259)))</formula>
    </cfRule>
  </conditionalFormatting>
  <conditionalFormatting sqref="C256">
    <cfRule type="containsText" dxfId="232" priority="204" operator="containsText" text="DPR not submitted">
      <formula>NOT(ISERROR(SEARCH("DPR not submitted",C256)))</formula>
    </cfRule>
    <cfRule type="containsText" dxfId="231" priority="205" operator="containsText" text="Yet to be approved">
      <formula>NOT(ISERROR(SEARCH("Yet to be approved",C256)))</formula>
    </cfRule>
  </conditionalFormatting>
  <conditionalFormatting sqref="C256">
    <cfRule type="containsText" dxfId="230" priority="203" operator="containsText" text="DPR not approved">
      <formula>NOT(ISERROR(SEARCH("DPR not approved",C256)))</formula>
    </cfRule>
  </conditionalFormatting>
  <conditionalFormatting sqref="C256">
    <cfRule type="containsText" dxfId="229" priority="201" operator="containsText" text="DPR returmed back for non compliance of queries">
      <formula>NOT(ISERROR(SEARCH("DPR returmed back for non compliance of queries",C256)))</formula>
    </cfRule>
    <cfRule type="containsText" dxfId="228" priority="202" operator="containsText" text="DPR not approved">
      <formula>NOT(ISERROR(SEARCH("DPR not approved",C256)))</formula>
    </cfRule>
  </conditionalFormatting>
  <conditionalFormatting sqref="C258">
    <cfRule type="containsText" dxfId="227" priority="199" operator="containsText" text="DPR not submitted">
      <formula>NOT(ISERROR(SEARCH("DPR not submitted",C258)))</formula>
    </cfRule>
    <cfRule type="containsText" dxfId="226" priority="200" operator="containsText" text="Yet to be approved">
      <formula>NOT(ISERROR(SEARCH("Yet to be approved",C258)))</formula>
    </cfRule>
  </conditionalFormatting>
  <conditionalFormatting sqref="C258">
    <cfRule type="containsText" dxfId="225" priority="198" operator="containsText" text="DPR not approved">
      <formula>NOT(ISERROR(SEARCH("DPR not approved",C258)))</formula>
    </cfRule>
  </conditionalFormatting>
  <conditionalFormatting sqref="C258">
    <cfRule type="containsText" dxfId="224" priority="196" operator="containsText" text="DPR returmed back for non compliance of queries">
      <formula>NOT(ISERROR(SEARCH("DPR returmed back for non compliance of queries",C258)))</formula>
    </cfRule>
    <cfRule type="containsText" dxfId="223" priority="197" operator="containsText" text="DPR not approved">
      <formula>NOT(ISERROR(SEARCH("DPR not approved",C258)))</formula>
    </cfRule>
  </conditionalFormatting>
  <conditionalFormatting sqref="C260">
    <cfRule type="containsText" dxfId="222" priority="194" operator="containsText" text="DPR not submitted">
      <formula>NOT(ISERROR(SEARCH("DPR not submitted",C260)))</formula>
    </cfRule>
    <cfRule type="containsText" dxfId="221" priority="195" operator="containsText" text="Yet to be approved">
      <formula>NOT(ISERROR(SEARCH("Yet to be approved",C260)))</formula>
    </cfRule>
  </conditionalFormatting>
  <conditionalFormatting sqref="C260">
    <cfRule type="containsText" dxfId="220" priority="193" operator="containsText" text="DPR not approved">
      <formula>NOT(ISERROR(SEARCH("DPR not approved",C260)))</formula>
    </cfRule>
  </conditionalFormatting>
  <conditionalFormatting sqref="C260">
    <cfRule type="containsText" dxfId="219" priority="191" operator="containsText" text="DPR returmed back for non compliance of queries">
      <formula>NOT(ISERROR(SEARCH("DPR returmed back for non compliance of queries",C260)))</formula>
    </cfRule>
    <cfRule type="containsText" dxfId="218" priority="192" operator="containsText" text="DPR not approved">
      <formula>NOT(ISERROR(SEARCH("DPR not approved",C260)))</formula>
    </cfRule>
  </conditionalFormatting>
  <conditionalFormatting sqref="C325:C327">
    <cfRule type="containsText" dxfId="217" priority="170" operator="containsText" text="DPR not submitted">
      <formula>NOT(ISERROR(SEARCH("DPR not submitted",C325)))</formula>
    </cfRule>
    <cfRule type="containsText" dxfId="216" priority="171" operator="containsText" text="Yet to be approved">
      <formula>NOT(ISERROR(SEARCH("Yet to be approved",C325)))</formula>
    </cfRule>
  </conditionalFormatting>
  <conditionalFormatting sqref="C329:C333">
    <cfRule type="containsText" dxfId="215" priority="168" operator="containsText" text="DPR not submitted">
      <formula>NOT(ISERROR(SEARCH("DPR not submitted",C329)))</formula>
    </cfRule>
    <cfRule type="containsText" dxfId="214" priority="169" operator="containsText" text="Yet to be approved">
      <formula>NOT(ISERROR(SEARCH("Yet to be approved",C329)))</formula>
    </cfRule>
  </conditionalFormatting>
  <conditionalFormatting sqref="C352 C301:C308 C310:C323 C335:C350">
    <cfRule type="containsText" dxfId="213" priority="189" operator="containsText" text="DPR not submitted">
      <formula>NOT(ISERROR(SEARCH("DPR not submitted",C301)))</formula>
    </cfRule>
    <cfRule type="containsText" dxfId="212" priority="190" operator="containsText" text="Yet to be approved">
      <formula>NOT(ISERROR(SEARCH("Yet to be approved",C301)))</formula>
    </cfRule>
  </conditionalFormatting>
  <conditionalFormatting sqref="C346">
    <cfRule type="containsText" dxfId="211" priority="188" operator="containsText" text="DPR not approved">
      <formula>NOT(ISERROR(SEARCH("DPR not approved",C346)))</formula>
    </cfRule>
  </conditionalFormatting>
  <conditionalFormatting sqref="C346">
    <cfRule type="containsText" dxfId="210" priority="186" operator="containsText" text="DPR returmed back for non compliance of queries">
      <formula>NOT(ISERROR(SEARCH("DPR returmed back for non compliance of queries",C346)))</formula>
    </cfRule>
    <cfRule type="containsText" dxfId="209" priority="187" operator="containsText" text="DPR not approved">
      <formula>NOT(ISERROR(SEARCH("DPR not approved",C346)))</formula>
    </cfRule>
  </conditionalFormatting>
  <conditionalFormatting sqref="C295">
    <cfRule type="containsText" dxfId="208" priority="184" operator="containsText" text="DPR not submitted">
      <formula>NOT(ISERROR(SEARCH("DPR not submitted",C295)))</formula>
    </cfRule>
    <cfRule type="containsText" dxfId="207" priority="185" operator="containsText" text="Yet to be approved">
      <formula>NOT(ISERROR(SEARCH("Yet to be approved",C295)))</formula>
    </cfRule>
  </conditionalFormatting>
  <conditionalFormatting sqref="C300">
    <cfRule type="containsText" dxfId="206" priority="182" operator="containsText" text="DPR not submitted">
      <formula>NOT(ISERROR(SEARCH("DPR not submitted",C300)))</formula>
    </cfRule>
    <cfRule type="containsText" dxfId="205" priority="183" operator="containsText" text="Yet to be approved">
      <formula>NOT(ISERROR(SEARCH("Yet to be approved",C300)))</formula>
    </cfRule>
  </conditionalFormatting>
  <conditionalFormatting sqref="C309">
    <cfRule type="containsText" dxfId="204" priority="180" operator="containsText" text="DPR not submitted">
      <formula>NOT(ISERROR(SEARCH("DPR not submitted",C309)))</formula>
    </cfRule>
    <cfRule type="containsText" dxfId="203" priority="181" operator="containsText" text="Yet to be approved">
      <formula>NOT(ISERROR(SEARCH("Yet to be approved",C309)))</formula>
    </cfRule>
  </conditionalFormatting>
  <conditionalFormatting sqref="C324">
    <cfRule type="containsText" dxfId="202" priority="178" operator="containsText" text="DPR not submitted">
      <formula>NOT(ISERROR(SEARCH("DPR not submitted",C324)))</formula>
    </cfRule>
    <cfRule type="containsText" dxfId="201" priority="179" operator="containsText" text="Yet to be approved">
      <formula>NOT(ISERROR(SEARCH("Yet to be approved",C324)))</formula>
    </cfRule>
  </conditionalFormatting>
  <conditionalFormatting sqref="C328">
    <cfRule type="containsText" dxfId="200" priority="176" operator="containsText" text="DPR not submitted">
      <formula>NOT(ISERROR(SEARCH("DPR not submitted",C328)))</formula>
    </cfRule>
    <cfRule type="containsText" dxfId="199" priority="177" operator="containsText" text="Yet to be approved">
      <formula>NOT(ISERROR(SEARCH("Yet to be approved",C328)))</formula>
    </cfRule>
  </conditionalFormatting>
  <conditionalFormatting sqref="C334">
    <cfRule type="containsText" dxfId="198" priority="174" operator="containsText" text="DPR not submitted">
      <formula>NOT(ISERROR(SEARCH("DPR not submitted",C334)))</formula>
    </cfRule>
    <cfRule type="containsText" dxfId="197" priority="175" operator="containsText" text="Yet to be approved">
      <formula>NOT(ISERROR(SEARCH("Yet to be approved",C334)))</formula>
    </cfRule>
  </conditionalFormatting>
  <conditionalFormatting sqref="C354 C356">
    <cfRule type="containsText" dxfId="196" priority="172" operator="containsText" text="DPR not submitted">
      <formula>NOT(ISERROR(SEARCH("DPR not submitted",C354)))</formula>
    </cfRule>
    <cfRule type="containsText" dxfId="195" priority="173" operator="containsText" text="Yet to be approved">
      <formula>NOT(ISERROR(SEARCH("Yet to be approved",C354)))</formula>
    </cfRule>
  </conditionalFormatting>
  <conditionalFormatting sqref="C351">
    <cfRule type="containsText" dxfId="194" priority="166" operator="containsText" text="DPR not submitted">
      <formula>NOT(ISERROR(SEARCH("DPR not submitted",C351)))</formula>
    </cfRule>
    <cfRule type="containsText" dxfId="193" priority="167" operator="containsText" text="Yet to be approved">
      <formula>NOT(ISERROR(SEARCH("Yet to be approved",C351)))</formula>
    </cfRule>
  </conditionalFormatting>
  <conditionalFormatting sqref="C351">
    <cfRule type="containsText" dxfId="192" priority="165" operator="containsText" text="DPR not approved">
      <formula>NOT(ISERROR(SEARCH("DPR not approved",C351)))</formula>
    </cfRule>
  </conditionalFormatting>
  <conditionalFormatting sqref="C351">
    <cfRule type="containsText" dxfId="191" priority="163" operator="containsText" text="DPR returmed back for non compliance of queries">
      <formula>NOT(ISERROR(SEARCH("DPR returmed back for non compliance of queries",C351)))</formula>
    </cfRule>
    <cfRule type="containsText" dxfId="190" priority="164" operator="containsText" text="DPR not approved">
      <formula>NOT(ISERROR(SEARCH("DPR not approved",C351)))</formula>
    </cfRule>
  </conditionalFormatting>
  <conditionalFormatting sqref="C353">
    <cfRule type="containsText" dxfId="189" priority="161" operator="containsText" text="DPR not submitted">
      <formula>NOT(ISERROR(SEARCH("DPR not submitted",C353)))</formula>
    </cfRule>
    <cfRule type="containsText" dxfId="188" priority="162" operator="containsText" text="Yet to be approved">
      <formula>NOT(ISERROR(SEARCH("Yet to be approved",C353)))</formula>
    </cfRule>
  </conditionalFormatting>
  <conditionalFormatting sqref="C353">
    <cfRule type="containsText" dxfId="187" priority="160" operator="containsText" text="DPR not approved">
      <formula>NOT(ISERROR(SEARCH("DPR not approved",C353)))</formula>
    </cfRule>
  </conditionalFormatting>
  <conditionalFormatting sqref="C353">
    <cfRule type="containsText" dxfId="186" priority="158" operator="containsText" text="DPR returmed back for non compliance of queries">
      <formula>NOT(ISERROR(SEARCH("DPR returmed back for non compliance of queries",C353)))</formula>
    </cfRule>
    <cfRule type="containsText" dxfId="185" priority="159" operator="containsText" text="DPR not approved">
      <formula>NOT(ISERROR(SEARCH("DPR not approved",C353)))</formula>
    </cfRule>
  </conditionalFormatting>
  <conditionalFormatting sqref="C355">
    <cfRule type="containsText" dxfId="184" priority="156" operator="containsText" text="DPR not submitted">
      <formula>NOT(ISERROR(SEARCH("DPR not submitted",C355)))</formula>
    </cfRule>
    <cfRule type="containsText" dxfId="183" priority="157" operator="containsText" text="Yet to be approved">
      <formula>NOT(ISERROR(SEARCH("Yet to be approved",C355)))</formula>
    </cfRule>
  </conditionalFormatting>
  <conditionalFormatting sqref="C355">
    <cfRule type="containsText" dxfId="182" priority="155" operator="containsText" text="DPR not approved">
      <formula>NOT(ISERROR(SEARCH("DPR not approved",C355)))</formula>
    </cfRule>
  </conditionalFormatting>
  <conditionalFormatting sqref="C355">
    <cfRule type="containsText" dxfId="181" priority="153" operator="containsText" text="DPR returmed back for non compliance of queries">
      <formula>NOT(ISERROR(SEARCH("DPR returmed back for non compliance of queries",C355)))</formula>
    </cfRule>
    <cfRule type="containsText" dxfId="180" priority="154" operator="containsText" text="DPR not approved">
      <formula>NOT(ISERROR(SEARCH("DPR not approved",C355)))</formula>
    </cfRule>
  </conditionalFormatting>
  <conditionalFormatting sqref="C420:C422">
    <cfRule type="containsText" dxfId="179" priority="132" operator="containsText" text="DPR not submitted">
      <formula>NOT(ISERROR(SEARCH("DPR not submitted",C420)))</formula>
    </cfRule>
    <cfRule type="containsText" dxfId="178" priority="133" operator="containsText" text="Yet to be approved">
      <formula>NOT(ISERROR(SEARCH("Yet to be approved",C420)))</formula>
    </cfRule>
  </conditionalFormatting>
  <conditionalFormatting sqref="C424:C428">
    <cfRule type="containsText" dxfId="177" priority="130" operator="containsText" text="DPR not submitted">
      <formula>NOT(ISERROR(SEARCH("DPR not submitted",C424)))</formula>
    </cfRule>
    <cfRule type="containsText" dxfId="176" priority="131" operator="containsText" text="Yet to be approved">
      <formula>NOT(ISERROR(SEARCH("Yet to be approved",C424)))</formula>
    </cfRule>
  </conditionalFormatting>
  <conditionalFormatting sqref="C447 C396:C403 C405:C418 C430:C445">
    <cfRule type="containsText" dxfId="175" priority="151" operator="containsText" text="DPR not submitted">
      <formula>NOT(ISERROR(SEARCH("DPR not submitted",C396)))</formula>
    </cfRule>
    <cfRule type="containsText" dxfId="174" priority="152" operator="containsText" text="Yet to be approved">
      <formula>NOT(ISERROR(SEARCH("Yet to be approved",C396)))</formula>
    </cfRule>
  </conditionalFormatting>
  <conditionalFormatting sqref="C441">
    <cfRule type="containsText" dxfId="173" priority="150" operator="containsText" text="DPR not approved">
      <formula>NOT(ISERROR(SEARCH("DPR not approved",C441)))</formula>
    </cfRule>
  </conditionalFormatting>
  <conditionalFormatting sqref="C441">
    <cfRule type="containsText" dxfId="172" priority="148" operator="containsText" text="DPR returmed back for non compliance of queries">
      <formula>NOT(ISERROR(SEARCH("DPR returmed back for non compliance of queries",C441)))</formula>
    </cfRule>
    <cfRule type="containsText" dxfId="171" priority="149" operator="containsText" text="DPR not approved">
      <formula>NOT(ISERROR(SEARCH("DPR not approved",C441)))</formula>
    </cfRule>
  </conditionalFormatting>
  <conditionalFormatting sqref="C390">
    <cfRule type="containsText" dxfId="170" priority="146" operator="containsText" text="DPR not submitted">
      <formula>NOT(ISERROR(SEARCH("DPR not submitted",C390)))</formula>
    </cfRule>
    <cfRule type="containsText" dxfId="169" priority="147" operator="containsText" text="Yet to be approved">
      <formula>NOT(ISERROR(SEARCH("Yet to be approved",C390)))</formula>
    </cfRule>
  </conditionalFormatting>
  <conditionalFormatting sqref="C395">
    <cfRule type="containsText" dxfId="168" priority="144" operator="containsText" text="DPR not submitted">
      <formula>NOT(ISERROR(SEARCH("DPR not submitted",C395)))</formula>
    </cfRule>
    <cfRule type="containsText" dxfId="167" priority="145" operator="containsText" text="Yet to be approved">
      <formula>NOT(ISERROR(SEARCH("Yet to be approved",C395)))</formula>
    </cfRule>
  </conditionalFormatting>
  <conditionalFormatting sqref="C404">
    <cfRule type="containsText" dxfId="166" priority="142" operator="containsText" text="DPR not submitted">
      <formula>NOT(ISERROR(SEARCH("DPR not submitted",C404)))</formula>
    </cfRule>
    <cfRule type="containsText" dxfId="165" priority="143" operator="containsText" text="Yet to be approved">
      <formula>NOT(ISERROR(SEARCH("Yet to be approved",C404)))</formula>
    </cfRule>
  </conditionalFormatting>
  <conditionalFormatting sqref="C419">
    <cfRule type="containsText" dxfId="164" priority="140" operator="containsText" text="DPR not submitted">
      <formula>NOT(ISERROR(SEARCH("DPR not submitted",C419)))</formula>
    </cfRule>
    <cfRule type="containsText" dxfId="163" priority="141" operator="containsText" text="Yet to be approved">
      <formula>NOT(ISERROR(SEARCH("Yet to be approved",C419)))</formula>
    </cfRule>
  </conditionalFormatting>
  <conditionalFormatting sqref="C423">
    <cfRule type="containsText" dxfId="162" priority="138" operator="containsText" text="DPR not submitted">
      <formula>NOT(ISERROR(SEARCH("DPR not submitted",C423)))</formula>
    </cfRule>
    <cfRule type="containsText" dxfId="161" priority="139" operator="containsText" text="Yet to be approved">
      <formula>NOT(ISERROR(SEARCH("Yet to be approved",C423)))</formula>
    </cfRule>
  </conditionalFormatting>
  <conditionalFormatting sqref="C429">
    <cfRule type="containsText" dxfId="160" priority="136" operator="containsText" text="DPR not submitted">
      <formula>NOT(ISERROR(SEARCH("DPR not submitted",C429)))</formula>
    </cfRule>
    <cfRule type="containsText" dxfId="159" priority="137" operator="containsText" text="Yet to be approved">
      <formula>NOT(ISERROR(SEARCH("Yet to be approved",C429)))</formula>
    </cfRule>
  </conditionalFormatting>
  <conditionalFormatting sqref="C449 C451">
    <cfRule type="containsText" dxfId="158" priority="134" operator="containsText" text="DPR not submitted">
      <formula>NOT(ISERROR(SEARCH("DPR not submitted",C449)))</formula>
    </cfRule>
    <cfRule type="containsText" dxfId="157" priority="135" operator="containsText" text="Yet to be approved">
      <formula>NOT(ISERROR(SEARCH("Yet to be approved",C449)))</formula>
    </cfRule>
  </conditionalFormatting>
  <conditionalFormatting sqref="C446">
    <cfRule type="containsText" dxfId="156" priority="128" operator="containsText" text="DPR not submitted">
      <formula>NOT(ISERROR(SEARCH("DPR not submitted",C446)))</formula>
    </cfRule>
    <cfRule type="containsText" dxfId="155" priority="129" operator="containsText" text="Yet to be approved">
      <formula>NOT(ISERROR(SEARCH("Yet to be approved",C446)))</formula>
    </cfRule>
  </conditionalFormatting>
  <conditionalFormatting sqref="C446">
    <cfRule type="containsText" dxfId="154" priority="127" operator="containsText" text="DPR not approved">
      <formula>NOT(ISERROR(SEARCH("DPR not approved",C446)))</formula>
    </cfRule>
  </conditionalFormatting>
  <conditionalFormatting sqref="C446">
    <cfRule type="containsText" dxfId="153" priority="125" operator="containsText" text="DPR returmed back for non compliance of queries">
      <formula>NOT(ISERROR(SEARCH("DPR returmed back for non compliance of queries",C446)))</formula>
    </cfRule>
    <cfRule type="containsText" dxfId="152" priority="126" operator="containsText" text="DPR not approved">
      <formula>NOT(ISERROR(SEARCH("DPR not approved",C446)))</formula>
    </cfRule>
  </conditionalFormatting>
  <conditionalFormatting sqref="C448">
    <cfRule type="containsText" dxfId="151" priority="123" operator="containsText" text="DPR not submitted">
      <formula>NOT(ISERROR(SEARCH("DPR not submitted",C448)))</formula>
    </cfRule>
    <cfRule type="containsText" dxfId="150" priority="124" operator="containsText" text="Yet to be approved">
      <formula>NOT(ISERROR(SEARCH("Yet to be approved",C448)))</formula>
    </cfRule>
  </conditionalFormatting>
  <conditionalFormatting sqref="C448">
    <cfRule type="containsText" dxfId="149" priority="122" operator="containsText" text="DPR not approved">
      <formula>NOT(ISERROR(SEARCH("DPR not approved",C448)))</formula>
    </cfRule>
  </conditionalFormatting>
  <conditionalFormatting sqref="C448">
    <cfRule type="containsText" dxfId="148" priority="120" operator="containsText" text="DPR returmed back for non compliance of queries">
      <formula>NOT(ISERROR(SEARCH("DPR returmed back for non compliance of queries",C448)))</formula>
    </cfRule>
    <cfRule type="containsText" dxfId="147" priority="121" operator="containsText" text="DPR not approved">
      <formula>NOT(ISERROR(SEARCH("DPR not approved",C448)))</formula>
    </cfRule>
  </conditionalFormatting>
  <conditionalFormatting sqref="C450">
    <cfRule type="containsText" dxfId="146" priority="118" operator="containsText" text="DPR not submitted">
      <formula>NOT(ISERROR(SEARCH("DPR not submitted",C450)))</formula>
    </cfRule>
    <cfRule type="containsText" dxfId="145" priority="119" operator="containsText" text="Yet to be approved">
      <formula>NOT(ISERROR(SEARCH("Yet to be approved",C450)))</formula>
    </cfRule>
  </conditionalFormatting>
  <conditionalFormatting sqref="C450">
    <cfRule type="containsText" dxfId="144" priority="117" operator="containsText" text="DPR not approved">
      <formula>NOT(ISERROR(SEARCH("DPR not approved",C450)))</formula>
    </cfRule>
  </conditionalFormatting>
  <conditionalFormatting sqref="C450">
    <cfRule type="containsText" dxfId="143" priority="115" operator="containsText" text="DPR returmed back for non compliance of queries">
      <formula>NOT(ISERROR(SEARCH("DPR returmed back for non compliance of queries",C450)))</formula>
    </cfRule>
    <cfRule type="containsText" dxfId="142" priority="116" operator="containsText" text="DPR not approved">
      <formula>NOT(ISERROR(SEARCH("DPR not approved",C450)))</formula>
    </cfRule>
  </conditionalFormatting>
  <conditionalFormatting sqref="C515:C517">
    <cfRule type="containsText" dxfId="141" priority="94" operator="containsText" text="DPR not submitted">
      <formula>NOT(ISERROR(SEARCH("DPR not submitted",C515)))</formula>
    </cfRule>
    <cfRule type="containsText" dxfId="140" priority="95" operator="containsText" text="Yet to be approved">
      <formula>NOT(ISERROR(SEARCH("Yet to be approved",C515)))</formula>
    </cfRule>
  </conditionalFormatting>
  <conditionalFormatting sqref="C519:C523">
    <cfRule type="containsText" dxfId="139" priority="92" operator="containsText" text="DPR not submitted">
      <formula>NOT(ISERROR(SEARCH("DPR not submitted",C519)))</formula>
    </cfRule>
    <cfRule type="containsText" dxfId="138" priority="93" operator="containsText" text="Yet to be approved">
      <formula>NOT(ISERROR(SEARCH("Yet to be approved",C519)))</formula>
    </cfRule>
  </conditionalFormatting>
  <conditionalFormatting sqref="C542 C491:C498 C500:C513 C525:C540">
    <cfRule type="containsText" dxfId="137" priority="113" operator="containsText" text="DPR not submitted">
      <formula>NOT(ISERROR(SEARCH("DPR not submitted",C491)))</formula>
    </cfRule>
    <cfRule type="containsText" dxfId="136" priority="114" operator="containsText" text="Yet to be approved">
      <formula>NOT(ISERROR(SEARCH("Yet to be approved",C491)))</formula>
    </cfRule>
  </conditionalFormatting>
  <conditionalFormatting sqref="C536">
    <cfRule type="containsText" dxfId="135" priority="112" operator="containsText" text="DPR not approved">
      <formula>NOT(ISERROR(SEARCH("DPR not approved",C536)))</formula>
    </cfRule>
  </conditionalFormatting>
  <conditionalFormatting sqref="C536">
    <cfRule type="containsText" dxfId="134" priority="110" operator="containsText" text="DPR returmed back for non compliance of queries">
      <formula>NOT(ISERROR(SEARCH("DPR returmed back for non compliance of queries",C536)))</formula>
    </cfRule>
    <cfRule type="containsText" dxfId="133" priority="111" operator="containsText" text="DPR not approved">
      <formula>NOT(ISERROR(SEARCH("DPR not approved",C536)))</formula>
    </cfRule>
  </conditionalFormatting>
  <conditionalFormatting sqref="C485">
    <cfRule type="containsText" dxfId="132" priority="108" operator="containsText" text="DPR not submitted">
      <formula>NOT(ISERROR(SEARCH("DPR not submitted",C485)))</formula>
    </cfRule>
    <cfRule type="containsText" dxfId="131" priority="109" operator="containsText" text="Yet to be approved">
      <formula>NOT(ISERROR(SEARCH("Yet to be approved",C485)))</formula>
    </cfRule>
  </conditionalFormatting>
  <conditionalFormatting sqref="C490">
    <cfRule type="containsText" dxfId="130" priority="106" operator="containsText" text="DPR not submitted">
      <formula>NOT(ISERROR(SEARCH("DPR not submitted",C490)))</formula>
    </cfRule>
    <cfRule type="containsText" dxfId="129" priority="107" operator="containsText" text="Yet to be approved">
      <formula>NOT(ISERROR(SEARCH("Yet to be approved",C490)))</formula>
    </cfRule>
  </conditionalFormatting>
  <conditionalFormatting sqref="C499">
    <cfRule type="containsText" dxfId="128" priority="104" operator="containsText" text="DPR not submitted">
      <formula>NOT(ISERROR(SEARCH("DPR not submitted",C499)))</formula>
    </cfRule>
    <cfRule type="containsText" dxfId="127" priority="105" operator="containsText" text="Yet to be approved">
      <formula>NOT(ISERROR(SEARCH("Yet to be approved",C499)))</formula>
    </cfRule>
  </conditionalFormatting>
  <conditionalFormatting sqref="C514">
    <cfRule type="containsText" dxfId="126" priority="102" operator="containsText" text="DPR not submitted">
      <formula>NOT(ISERROR(SEARCH("DPR not submitted",C514)))</formula>
    </cfRule>
    <cfRule type="containsText" dxfId="125" priority="103" operator="containsText" text="Yet to be approved">
      <formula>NOT(ISERROR(SEARCH("Yet to be approved",C514)))</formula>
    </cfRule>
  </conditionalFormatting>
  <conditionalFormatting sqref="C518">
    <cfRule type="containsText" dxfId="124" priority="100" operator="containsText" text="DPR not submitted">
      <formula>NOT(ISERROR(SEARCH("DPR not submitted",C518)))</formula>
    </cfRule>
    <cfRule type="containsText" dxfId="123" priority="101" operator="containsText" text="Yet to be approved">
      <formula>NOT(ISERROR(SEARCH("Yet to be approved",C518)))</formula>
    </cfRule>
  </conditionalFormatting>
  <conditionalFormatting sqref="C524">
    <cfRule type="containsText" dxfId="122" priority="98" operator="containsText" text="DPR not submitted">
      <formula>NOT(ISERROR(SEARCH("DPR not submitted",C524)))</formula>
    </cfRule>
    <cfRule type="containsText" dxfId="121" priority="99" operator="containsText" text="Yet to be approved">
      <formula>NOT(ISERROR(SEARCH("Yet to be approved",C524)))</formula>
    </cfRule>
  </conditionalFormatting>
  <conditionalFormatting sqref="C544 C546">
    <cfRule type="containsText" dxfId="120" priority="96" operator="containsText" text="DPR not submitted">
      <formula>NOT(ISERROR(SEARCH("DPR not submitted",C544)))</formula>
    </cfRule>
    <cfRule type="containsText" dxfId="119" priority="97" operator="containsText" text="Yet to be approved">
      <formula>NOT(ISERROR(SEARCH("Yet to be approved",C544)))</formula>
    </cfRule>
  </conditionalFormatting>
  <conditionalFormatting sqref="C541">
    <cfRule type="containsText" dxfId="118" priority="90" operator="containsText" text="DPR not submitted">
      <formula>NOT(ISERROR(SEARCH("DPR not submitted",C541)))</formula>
    </cfRule>
    <cfRule type="containsText" dxfId="117" priority="91" operator="containsText" text="Yet to be approved">
      <formula>NOT(ISERROR(SEARCH("Yet to be approved",C541)))</formula>
    </cfRule>
  </conditionalFormatting>
  <conditionalFormatting sqref="C541">
    <cfRule type="containsText" dxfId="116" priority="89" operator="containsText" text="DPR not approved">
      <formula>NOT(ISERROR(SEARCH("DPR not approved",C541)))</formula>
    </cfRule>
  </conditionalFormatting>
  <conditionalFormatting sqref="C541">
    <cfRule type="containsText" dxfId="115" priority="87" operator="containsText" text="DPR returmed back for non compliance of queries">
      <formula>NOT(ISERROR(SEARCH("DPR returmed back for non compliance of queries",C541)))</formula>
    </cfRule>
    <cfRule type="containsText" dxfId="114" priority="88" operator="containsText" text="DPR not approved">
      <formula>NOT(ISERROR(SEARCH("DPR not approved",C541)))</formula>
    </cfRule>
  </conditionalFormatting>
  <conditionalFormatting sqref="C543">
    <cfRule type="containsText" dxfId="113" priority="85" operator="containsText" text="DPR not submitted">
      <formula>NOT(ISERROR(SEARCH("DPR not submitted",C543)))</formula>
    </cfRule>
    <cfRule type="containsText" dxfId="112" priority="86" operator="containsText" text="Yet to be approved">
      <formula>NOT(ISERROR(SEARCH("Yet to be approved",C543)))</formula>
    </cfRule>
  </conditionalFormatting>
  <conditionalFormatting sqref="C543">
    <cfRule type="containsText" dxfId="111" priority="84" operator="containsText" text="DPR not approved">
      <formula>NOT(ISERROR(SEARCH("DPR not approved",C543)))</formula>
    </cfRule>
  </conditionalFormatting>
  <conditionalFormatting sqref="C543">
    <cfRule type="containsText" dxfId="110" priority="82" operator="containsText" text="DPR returmed back for non compliance of queries">
      <formula>NOT(ISERROR(SEARCH("DPR returmed back for non compliance of queries",C543)))</formula>
    </cfRule>
    <cfRule type="containsText" dxfId="109" priority="83" operator="containsText" text="DPR not approved">
      <formula>NOT(ISERROR(SEARCH("DPR not approved",C543)))</formula>
    </cfRule>
  </conditionalFormatting>
  <conditionalFormatting sqref="C545">
    <cfRule type="containsText" dxfId="108" priority="80" operator="containsText" text="DPR not submitted">
      <formula>NOT(ISERROR(SEARCH("DPR not submitted",C545)))</formula>
    </cfRule>
    <cfRule type="containsText" dxfId="107" priority="81" operator="containsText" text="Yet to be approved">
      <formula>NOT(ISERROR(SEARCH("Yet to be approved",C545)))</formula>
    </cfRule>
  </conditionalFormatting>
  <conditionalFormatting sqref="C545">
    <cfRule type="containsText" dxfId="106" priority="79" operator="containsText" text="DPR not approved">
      <formula>NOT(ISERROR(SEARCH("DPR not approved",C545)))</formula>
    </cfRule>
  </conditionalFormatting>
  <conditionalFormatting sqref="C545">
    <cfRule type="containsText" dxfId="105" priority="77" operator="containsText" text="DPR returmed back for non compliance of queries">
      <formula>NOT(ISERROR(SEARCH("DPR returmed back for non compliance of queries",C545)))</formula>
    </cfRule>
    <cfRule type="containsText" dxfId="104" priority="78" operator="containsText" text="DPR not approved">
      <formula>NOT(ISERROR(SEARCH("DPR not approved",C545)))</formula>
    </cfRule>
  </conditionalFormatting>
  <conditionalFormatting sqref="C610:C612">
    <cfRule type="containsText" dxfId="103" priority="56" operator="containsText" text="DPR not submitted">
      <formula>NOT(ISERROR(SEARCH("DPR not submitted",C610)))</formula>
    </cfRule>
    <cfRule type="containsText" dxfId="102" priority="57" operator="containsText" text="Yet to be approved">
      <formula>NOT(ISERROR(SEARCH("Yet to be approved",C610)))</formula>
    </cfRule>
  </conditionalFormatting>
  <conditionalFormatting sqref="C614:C618">
    <cfRule type="containsText" dxfId="101" priority="54" operator="containsText" text="DPR not submitted">
      <formula>NOT(ISERROR(SEARCH("DPR not submitted",C614)))</formula>
    </cfRule>
    <cfRule type="containsText" dxfId="100" priority="55" operator="containsText" text="Yet to be approved">
      <formula>NOT(ISERROR(SEARCH("Yet to be approved",C614)))</formula>
    </cfRule>
  </conditionalFormatting>
  <conditionalFormatting sqref="C637 C586:C593 C595:C608 C620:C635">
    <cfRule type="containsText" dxfId="99" priority="75" operator="containsText" text="DPR not submitted">
      <formula>NOT(ISERROR(SEARCH("DPR not submitted",C586)))</formula>
    </cfRule>
    <cfRule type="containsText" dxfId="98" priority="76" operator="containsText" text="Yet to be approved">
      <formula>NOT(ISERROR(SEARCH("Yet to be approved",C586)))</formula>
    </cfRule>
  </conditionalFormatting>
  <conditionalFormatting sqref="C631">
    <cfRule type="containsText" dxfId="97" priority="74" operator="containsText" text="DPR not approved">
      <formula>NOT(ISERROR(SEARCH("DPR not approved",C631)))</formula>
    </cfRule>
  </conditionalFormatting>
  <conditionalFormatting sqref="C631">
    <cfRule type="containsText" dxfId="96" priority="72" operator="containsText" text="DPR returmed back for non compliance of queries">
      <formula>NOT(ISERROR(SEARCH("DPR returmed back for non compliance of queries",C631)))</formula>
    </cfRule>
    <cfRule type="containsText" dxfId="95" priority="73" operator="containsText" text="DPR not approved">
      <formula>NOT(ISERROR(SEARCH("DPR not approved",C631)))</formula>
    </cfRule>
  </conditionalFormatting>
  <conditionalFormatting sqref="C580">
    <cfRule type="containsText" dxfId="94" priority="70" operator="containsText" text="DPR not submitted">
      <formula>NOT(ISERROR(SEARCH("DPR not submitted",C580)))</formula>
    </cfRule>
    <cfRule type="containsText" dxfId="93" priority="71" operator="containsText" text="Yet to be approved">
      <formula>NOT(ISERROR(SEARCH("Yet to be approved",C580)))</formula>
    </cfRule>
  </conditionalFormatting>
  <conditionalFormatting sqref="C585">
    <cfRule type="containsText" dxfId="92" priority="68" operator="containsText" text="DPR not submitted">
      <formula>NOT(ISERROR(SEARCH("DPR not submitted",C585)))</formula>
    </cfRule>
    <cfRule type="containsText" dxfId="91" priority="69" operator="containsText" text="Yet to be approved">
      <formula>NOT(ISERROR(SEARCH("Yet to be approved",C585)))</formula>
    </cfRule>
  </conditionalFormatting>
  <conditionalFormatting sqref="C594">
    <cfRule type="containsText" dxfId="90" priority="66" operator="containsText" text="DPR not submitted">
      <formula>NOT(ISERROR(SEARCH("DPR not submitted",C594)))</formula>
    </cfRule>
    <cfRule type="containsText" dxfId="89" priority="67" operator="containsText" text="Yet to be approved">
      <formula>NOT(ISERROR(SEARCH("Yet to be approved",C594)))</formula>
    </cfRule>
  </conditionalFormatting>
  <conditionalFormatting sqref="C609">
    <cfRule type="containsText" dxfId="88" priority="64" operator="containsText" text="DPR not submitted">
      <formula>NOT(ISERROR(SEARCH("DPR not submitted",C609)))</formula>
    </cfRule>
    <cfRule type="containsText" dxfId="87" priority="65" operator="containsText" text="Yet to be approved">
      <formula>NOT(ISERROR(SEARCH("Yet to be approved",C609)))</formula>
    </cfRule>
  </conditionalFormatting>
  <conditionalFormatting sqref="C613">
    <cfRule type="containsText" dxfId="86" priority="62" operator="containsText" text="DPR not submitted">
      <formula>NOT(ISERROR(SEARCH("DPR not submitted",C613)))</formula>
    </cfRule>
    <cfRule type="containsText" dxfId="85" priority="63" operator="containsText" text="Yet to be approved">
      <formula>NOT(ISERROR(SEARCH("Yet to be approved",C613)))</formula>
    </cfRule>
  </conditionalFormatting>
  <conditionalFormatting sqref="C619">
    <cfRule type="containsText" dxfId="84" priority="60" operator="containsText" text="DPR not submitted">
      <formula>NOT(ISERROR(SEARCH("DPR not submitted",C619)))</formula>
    </cfRule>
    <cfRule type="containsText" dxfId="83" priority="61" operator="containsText" text="Yet to be approved">
      <formula>NOT(ISERROR(SEARCH("Yet to be approved",C619)))</formula>
    </cfRule>
  </conditionalFormatting>
  <conditionalFormatting sqref="C639 C641">
    <cfRule type="containsText" dxfId="82" priority="58" operator="containsText" text="DPR not submitted">
      <formula>NOT(ISERROR(SEARCH("DPR not submitted",C639)))</formula>
    </cfRule>
    <cfRule type="containsText" dxfId="81" priority="59" operator="containsText" text="Yet to be approved">
      <formula>NOT(ISERROR(SEARCH("Yet to be approved",C639)))</formula>
    </cfRule>
  </conditionalFormatting>
  <conditionalFormatting sqref="C636">
    <cfRule type="containsText" dxfId="80" priority="52" operator="containsText" text="DPR not submitted">
      <formula>NOT(ISERROR(SEARCH("DPR not submitted",C636)))</formula>
    </cfRule>
    <cfRule type="containsText" dxfId="79" priority="53" operator="containsText" text="Yet to be approved">
      <formula>NOT(ISERROR(SEARCH("Yet to be approved",C636)))</formula>
    </cfRule>
  </conditionalFormatting>
  <conditionalFormatting sqref="C636">
    <cfRule type="containsText" dxfId="78" priority="51" operator="containsText" text="DPR not approved">
      <formula>NOT(ISERROR(SEARCH("DPR not approved",C636)))</formula>
    </cfRule>
  </conditionalFormatting>
  <conditionalFormatting sqref="C636">
    <cfRule type="containsText" dxfId="77" priority="49" operator="containsText" text="DPR returmed back for non compliance of queries">
      <formula>NOT(ISERROR(SEARCH("DPR returmed back for non compliance of queries",C636)))</formula>
    </cfRule>
    <cfRule type="containsText" dxfId="76" priority="50" operator="containsText" text="DPR not approved">
      <formula>NOT(ISERROR(SEARCH("DPR not approved",C636)))</formula>
    </cfRule>
  </conditionalFormatting>
  <conditionalFormatting sqref="C638">
    <cfRule type="containsText" dxfId="75" priority="47" operator="containsText" text="DPR not submitted">
      <formula>NOT(ISERROR(SEARCH("DPR not submitted",C638)))</formula>
    </cfRule>
    <cfRule type="containsText" dxfId="74" priority="48" operator="containsText" text="Yet to be approved">
      <formula>NOT(ISERROR(SEARCH("Yet to be approved",C638)))</formula>
    </cfRule>
  </conditionalFormatting>
  <conditionalFormatting sqref="C638">
    <cfRule type="containsText" dxfId="73" priority="46" operator="containsText" text="DPR not approved">
      <formula>NOT(ISERROR(SEARCH("DPR not approved",C638)))</formula>
    </cfRule>
  </conditionalFormatting>
  <conditionalFormatting sqref="C638">
    <cfRule type="containsText" dxfId="72" priority="44" operator="containsText" text="DPR returmed back for non compliance of queries">
      <formula>NOT(ISERROR(SEARCH("DPR returmed back for non compliance of queries",C638)))</formula>
    </cfRule>
    <cfRule type="containsText" dxfId="71" priority="45" operator="containsText" text="DPR not approved">
      <formula>NOT(ISERROR(SEARCH("DPR not approved",C638)))</formula>
    </cfRule>
  </conditionalFormatting>
  <conditionalFormatting sqref="C640">
    <cfRule type="containsText" dxfId="70" priority="42" operator="containsText" text="DPR not submitted">
      <formula>NOT(ISERROR(SEARCH("DPR not submitted",C640)))</formula>
    </cfRule>
    <cfRule type="containsText" dxfId="69" priority="43" operator="containsText" text="Yet to be approved">
      <formula>NOT(ISERROR(SEARCH("Yet to be approved",C640)))</formula>
    </cfRule>
  </conditionalFormatting>
  <conditionalFormatting sqref="C640">
    <cfRule type="containsText" dxfId="68" priority="41" operator="containsText" text="DPR not approved">
      <formula>NOT(ISERROR(SEARCH("DPR not approved",C640)))</formula>
    </cfRule>
  </conditionalFormatting>
  <conditionalFormatting sqref="C640">
    <cfRule type="containsText" dxfId="67" priority="39" operator="containsText" text="DPR returmed back for non compliance of queries">
      <formula>NOT(ISERROR(SEARCH("DPR returmed back for non compliance of queries",C640)))</formula>
    </cfRule>
    <cfRule type="containsText" dxfId="66" priority="40" operator="containsText" text="DPR not approved">
      <formula>NOT(ISERROR(SEARCH("DPR not approved",C640)))</formula>
    </cfRule>
  </conditionalFormatting>
  <conditionalFormatting sqref="C705:C707">
    <cfRule type="containsText" dxfId="65" priority="18" operator="containsText" text="DPR not submitted">
      <formula>NOT(ISERROR(SEARCH("DPR not submitted",C705)))</formula>
    </cfRule>
    <cfRule type="containsText" dxfId="64" priority="19" operator="containsText" text="Yet to be approved">
      <formula>NOT(ISERROR(SEARCH("Yet to be approved",C705)))</formula>
    </cfRule>
  </conditionalFormatting>
  <conditionalFormatting sqref="C709:C713">
    <cfRule type="containsText" dxfId="63" priority="16" operator="containsText" text="DPR not submitted">
      <formula>NOT(ISERROR(SEARCH("DPR not submitted",C709)))</formula>
    </cfRule>
    <cfRule type="containsText" dxfId="62" priority="17" operator="containsText" text="Yet to be approved">
      <formula>NOT(ISERROR(SEARCH("Yet to be approved",C709)))</formula>
    </cfRule>
  </conditionalFormatting>
  <conditionalFormatting sqref="C732 C681:C688 C690:C703 C715:C730">
    <cfRule type="containsText" dxfId="61" priority="37" operator="containsText" text="DPR not submitted">
      <formula>NOT(ISERROR(SEARCH("DPR not submitted",C681)))</formula>
    </cfRule>
    <cfRule type="containsText" dxfId="60" priority="38" operator="containsText" text="Yet to be approved">
      <formula>NOT(ISERROR(SEARCH("Yet to be approved",C681)))</formula>
    </cfRule>
  </conditionalFormatting>
  <conditionalFormatting sqref="C726">
    <cfRule type="containsText" dxfId="59" priority="36" operator="containsText" text="DPR not approved">
      <formula>NOT(ISERROR(SEARCH("DPR not approved",C726)))</formula>
    </cfRule>
  </conditionalFormatting>
  <conditionalFormatting sqref="C726">
    <cfRule type="containsText" dxfId="58" priority="34" operator="containsText" text="DPR returmed back for non compliance of queries">
      <formula>NOT(ISERROR(SEARCH("DPR returmed back for non compliance of queries",C726)))</formula>
    </cfRule>
    <cfRule type="containsText" dxfId="57" priority="35" operator="containsText" text="DPR not approved">
      <formula>NOT(ISERROR(SEARCH("DPR not approved",C726)))</formula>
    </cfRule>
  </conditionalFormatting>
  <conditionalFormatting sqref="C675">
    <cfRule type="containsText" dxfId="56" priority="32" operator="containsText" text="DPR not submitted">
      <formula>NOT(ISERROR(SEARCH("DPR not submitted",C675)))</formula>
    </cfRule>
    <cfRule type="containsText" dxfId="55" priority="33" operator="containsText" text="Yet to be approved">
      <formula>NOT(ISERROR(SEARCH("Yet to be approved",C675)))</formula>
    </cfRule>
  </conditionalFormatting>
  <conditionalFormatting sqref="C680">
    <cfRule type="containsText" dxfId="54" priority="30" operator="containsText" text="DPR not submitted">
      <formula>NOT(ISERROR(SEARCH("DPR not submitted",C680)))</formula>
    </cfRule>
    <cfRule type="containsText" dxfId="53" priority="31" operator="containsText" text="Yet to be approved">
      <formula>NOT(ISERROR(SEARCH("Yet to be approved",C680)))</formula>
    </cfRule>
  </conditionalFormatting>
  <conditionalFormatting sqref="C689">
    <cfRule type="containsText" dxfId="52" priority="28" operator="containsText" text="DPR not submitted">
      <formula>NOT(ISERROR(SEARCH("DPR not submitted",C689)))</formula>
    </cfRule>
    <cfRule type="containsText" dxfId="51" priority="29" operator="containsText" text="Yet to be approved">
      <formula>NOT(ISERROR(SEARCH("Yet to be approved",C689)))</formula>
    </cfRule>
  </conditionalFormatting>
  <conditionalFormatting sqref="C704">
    <cfRule type="containsText" dxfId="50" priority="26" operator="containsText" text="DPR not submitted">
      <formula>NOT(ISERROR(SEARCH("DPR not submitted",C704)))</formula>
    </cfRule>
    <cfRule type="containsText" dxfId="49" priority="27" operator="containsText" text="Yet to be approved">
      <formula>NOT(ISERROR(SEARCH("Yet to be approved",C704)))</formula>
    </cfRule>
  </conditionalFormatting>
  <conditionalFormatting sqref="C708">
    <cfRule type="containsText" dxfId="48" priority="24" operator="containsText" text="DPR not submitted">
      <formula>NOT(ISERROR(SEARCH("DPR not submitted",C708)))</formula>
    </cfRule>
    <cfRule type="containsText" dxfId="47" priority="25" operator="containsText" text="Yet to be approved">
      <formula>NOT(ISERROR(SEARCH("Yet to be approved",C708)))</formula>
    </cfRule>
  </conditionalFormatting>
  <conditionalFormatting sqref="C714">
    <cfRule type="containsText" dxfId="46" priority="22" operator="containsText" text="DPR not submitted">
      <formula>NOT(ISERROR(SEARCH("DPR not submitted",C714)))</formula>
    </cfRule>
    <cfRule type="containsText" dxfId="45" priority="23" operator="containsText" text="Yet to be approved">
      <formula>NOT(ISERROR(SEARCH("Yet to be approved",C714)))</formula>
    </cfRule>
  </conditionalFormatting>
  <conditionalFormatting sqref="C734 C736">
    <cfRule type="containsText" dxfId="44" priority="20" operator="containsText" text="DPR not submitted">
      <formula>NOT(ISERROR(SEARCH("DPR not submitted",C734)))</formula>
    </cfRule>
    <cfRule type="containsText" dxfId="43" priority="21" operator="containsText" text="Yet to be approved">
      <formula>NOT(ISERROR(SEARCH("Yet to be approved",C734)))</formula>
    </cfRule>
  </conditionalFormatting>
  <conditionalFormatting sqref="C731">
    <cfRule type="containsText" dxfId="42" priority="14" operator="containsText" text="DPR not submitted">
      <formula>NOT(ISERROR(SEARCH("DPR not submitted",C731)))</formula>
    </cfRule>
    <cfRule type="containsText" dxfId="41" priority="15" operator="containsText" text="Yet to be approved">
      <formula>NOT(ISERROR(SEARCH("Yet to be approved",C731)))</formula>
    </cfRule>
  </conditionalFormatting>
  <conditionalFormatting sqref="C731">
    <cfRule type="containsText" dxfId="40" priority="13" operator="containsText" text="DPR not approved">
      <formula>NOT(ISERROR(SEARCH("DPR not approved",C731)))</formula>
    </cfRule>
  </conditionalFormatting>
  <conditionalFormatting sqref="C731">
    <cfRule type="containsText" dxfId="39" priority="11" operator="containsText" text="DPR returmed back for non compliance of queries">
      <formula>NOT(ISERROR(SEARCH("DPR returmed back for non compliance of queries",C731)))</formula>
    </cfRule>
    <cfRule type="containsText" dxfId="38" priority="12" operator="containsText" text="DPR not approved">
      <formula>NOT(ISERROR(SEARCH("DPR not approved",C731)))</formula>
    </cfRule>
  </conditionalFormatting>
  <conditionalFormatting sqref="C733">
    <cfRule type="containsText" dxfId="37" priority="9" operator="containsText" text="DPR not submitted">
      <formula>NOT(ISERROR(SEARCH("DPR not submitted",C733)))</formula>
    </cfRule>
    <cfRule type="containsText" dxfId="36" priority="10" operator="containsText" text="Yet to be approved">
      <formula>NOT(ISERROR(SEARCH("Yet to be approved",C733)))</formula>
    </cfRule>
  </conditionalFormatting>
  <conditionalFormatting sqref="C733">
    <cfRule type="containsText" dxfId="35" priority="8" operator="containsText" text="DPR not approved">
      <formula>NOT(ISERROR(SEARCH("DPR not approved",C733)))</formula>
    </cfRule>
  </conditionalFormatting>
  <conditionalFormatting sqref="C733">
    <cfRule type="containsText" dxfId="34" priority="6" operator="containsText" text="DPR returmed back for non compliance of queries">
      <formula>NOT(ISERROR(SEARCH("DPR returmed back for non compliance of queries",C733)))</formula>
    </cfRule>
    <cfRule type="containsText" dxfId="33" priority="7" operator="containsText" text="DPR not approved">
      <formula>NOT(ISERROR(SEARCH("DPR not approved",C733)))</formula>
    </cfRule>
  </conditionalFormatting>
  <conditionalFormatting sqref="C735">
    <cfRule type="containsText" dxfId="32" priority="4" operator="containsText" text="DPR not submitted">
      <formula>NOT(ISERROR(SEARCH("DPR not submitted",C735)))</formula>
    </cfRule>
    <cfRule type="containsText" dxfId="31" priority="5" operator="containsText" text="Yet to be approved">
      <formula>NOT(ISERROR(SEARCH("Yet to be approved",C735)))</formula>
    </cfRule>
  </conditionalFormatting>
  <conditionalFormatting sqref="C735">
    <cfRule type="containsText" dxfId="30" priority="3" operator="containsText" text="DPR not approved">
      <formula>NOT(ISERROR(SEARCH("DPR not approved",C735)))</formula>
    </cfRule>
  </conditionalFormatting>
  <conditionalFormatting sqref="C735">
    <cfRule type="containsText" dxfId="29" priority="1" operator="containsText" text="DPR returmed back for non compliance of queries">
      <formula>NOT(ISERROR(SEARCH("DPR returmed back for non compliance of queries",C735)))</formula>
    </cfRule>
    <cfRule type="containsText" dxfId="28" priority="2" operator="containsText" text="DPR not approved">
      <formula>NOT(ISERROR(SEARCH("DPR not approved",C735)))</formula>
    </cfRule>
  </conditionalFormatting>
  <pageMargins left="0.39370078740157483" right="0.39370078740157483" top="0.39370078740157483" bottom="0.39370078740157483" header="0.23622047244094491" footer="0.23622047244094491"/>
  <pageSetup paperSize="9" scale="49" fitToHeight="0" pageOrder="overThenDown" orientation="landscape" blackAndWhite="1" r:id="rId1"/>
  <headerFooter alignWithMargins="0">
    <oddHeader>&amp;F</oddHeader>
  </headerFooter>
  <rowBreaks count="5" manualBreakCount="5">
    <brk id="154" max="13" man="1"/>
    <brk id="195" max="13" man="1"/>
    <brk id="290" max="13" man="1"/>
    <brk id="385" max="13" man="1"/>
    <brk id="48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F4</vt:lpstr>
      <vt:lpstr>F4.1</vt:lpstr>
      <vt:lpstr>F4.2</vt:lpstr>
      <vt:lpstr>F4.3</vt:lpstr>
      <vt:lpstr>'F4'!Print_Area</vt:lpstr>
      <vt:lpstr>F4.1!Print_Area</vt:lpstr>
      <vt:lpstr>F4.2!Print_Area</vt:lpstr>
      <vt:lpstr>F4.3!Print_Area</vt:lpstr>
      <vt:lpstr>F4.1!Print_Titles</vt:lpstr>
      <vt:lpstr>F4.2!Print_Titles</vt:lpstr>
      <vt:lpstr>F4.3!Print_Titles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CHETAN PATIL</cp:lastModifiedBy>
  <cp:revision/>
  <cp:lastPrinted>2022-10-28T12:57:31Z</cp:lastPrinted>
  <dcterms:created xsi:type="dcterms:W3CDTF">2021-06-11T08:59:15Z</dcterms:created>
  <dcterms:modified xsi:type="dcterms:W3CDTF">2024-11-19T09:21:35Z</dcterms:modified>
</cp:coreProperties>
</file>